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760"/>
  </bookViews>
  <sheets>
    <sheet name="2 квартал Здрав,Соцзащита" sheetId="4" r:id="rId1"/>
    <sheet name="Лист3" sheetId="3" r:id="rId2"/>
  </sheets>
  <definedNames>
    <definedName name="_xlnm.Print_Area" localSheetId="0">'2 квартал Здрав,Соцзащита'!$A$1:$L$423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8" i="4" l="1"/>
  <c r="G232" i="4"/>
  <c r="H408" i="4" l="1"/>
  <c r="H339" i="4" l="1"/>
  <c r="H312" i="4"/>
  <c r="H305" i="4"/>
  <c r="H301" i="4"/>
  <c r="H296" i="4"/>
  <c r="H293" i="4"/>
  <c r="H292" i="4" s="1"/>
  <c r="K67" i="4" l="1"/>
  <c r="I67" i="4"/>
  <c r="H68" i="4"/>
  <c r="H67" i="4"/>
  <c r="E68" i="4"/>
  <c r="E67" i="4"/>
  <c r="G312" i="4" l="1"/>
  <c r="G305" i="4"/>
  <c r="G301" i="4"/>
  <c r="G296" i="4"/>
  <c r="G293" i="4"/>
  <c r="G292" i="4"/>
  <c r="I187" i="4" l="1"/>
  <c r="I186" i="4"/>
  <c r="I185" i="4"/>
  <c r="I184" i="4"/>
  <c r="I182" i="4"/>
  <c r="I181" i="4"/>
  <c r="I180" i="4"/>
  <c r="I179" i="4"/>
  <c r="I177" i="4"/>
  <c r="I174" i="4"/>
  <c r="I173" i="4"/>
  <c r="I172" i="4"/>
  <c r="I171" i="4"/>
  <c r="I170" i="4"/>
  <c r="I169" i="4"/>
  <c r="I167" i="4"/>
  <c r="I166" i="4"/>
  <c r="I164" i="4"/>
  <c r="I163" i="4"/>
  <c r="I162" i="4"/>
  <c r="I161" i="4"/>
  <c r="I160" i="4"/>
  <c r="I159" i="4"/>
  <c r="I158" i="4"/>
  <c r="I157" i="4"/>
  <c r="I155" i="4"/>
  <c r="I151" i="4"/>
  <c r="I150" i="4"/>
  <c r="I149" i="4"/>
  <c r="I148" i="4"/>
  <c r="I145" i="4"/>
  <c r="I144" i="4"/>
  <c r="I143" i="4"/>
  <c r="I141" i="4"/>
  <c r="I140" i="4"/>
  <c r="I139" i="4"/>
  <c r="I138" i="4"/>
  <c r="I137" i="4"/>
  <c r="I136" i="4"/>
  <c r="I134" i="4"/>
  <c r="I133" i="4"/>
  <c r="I132" i="4"/>
  <c r="I131" i="4"/>
  <c r="I129" i="4"/>
  <c r="I128" i="4"/>
  <c r="I127" i="4"/>
  <c r="I125" i="4"/>
  <c r="I124" i="4"/>
  <c r="I123" i="4"/>
  <c r="I122" i="4"/>
  <c r="I121" i="4"/>
  <c r="I120" i="4"/>
  <c r="H16" i="4" l="1"/>
  <c r="H17" i="4" s="1"/>
  <c r="H15" i="4"/>
  <c r="H13" i="4"/>
  <c r="J18" i="4" l="1"/>
  <c r="K18" i="4"/>
  <c r="I19" i="4"/>
  <c r="J19" i="4"/>
  <c r="K19" i="4"/>
  <c r="I20" i="4"/>
  <c r="J20" i="4"/>
  <c r="K20" i="4"/>
  <c r="I21" i="4"/>
  <c r="J21" i="4"/>
  <c r="K21" i="4"/>
  <c r="J22" i="4"/>
  <c r="K22" i="4"/>
  <c r="I23" i="4"/>
  <c r="J23" i="4"/>
  <c r="K23" i="4"/>
  <c r="J24" i="4"/>
  <c r="K24" i="4"/>
  <c r="J25" i="4"/>
  <c r="K25" i="4"/>
  <c r="I26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I35" i="4"/>
  <c r="K35" i="4"/>
  <c r="I36" i="4"/>
  <c r="J36" i="4"/>
  <c r="K36" i="4"/>
  <c r="I37" i="4"/>
  <c r="J37" i="4"/>
  <c r="K37" i="4"/>
  <c r="I39" i="4"/>
  <c r="J39" i="4"/>
  <c r="K39" i="4"/>
  <c r="I40" i="4"/>
  <c r="K40" i="4"/>
  <c r="I41" i="4"/>
  <c r="J41" i="4"/>
  <c r="K41" i="4"/>
  <c r="I42" i="4"/>
  <c r="J42" i="4"/>
  <c r="K42" i="4"/>
  <c r="I43" i="4"/>
  <c r="J43" i="4"/>
  <c r="K43" i="4"/>
  <c r="I44" i="4"/>
  <c r="J44" i="4"/>
  <c r="K44" i="4"/>
  <c r="I45" i="4"/>
  <c r="J45" i="4"/>
  <c r="K45" i="4"/>
  <c r="I46" i="4"/>
  <c r="J46" i="4"/>
  <c r="K46" i="4"/>
  <c r="I47" i="4"/>
  <c r="J47" i="4"/>
  <c r="K47" i="4"/>
  <c r="I48" i="4"/>
  <c r="J48" i="4"/>
  <c r="K48" i="4"/>
  <c r="I49" i="4"/>
  <c r="J49" i="4"/>
  <c r="K49" i="4"/>
  <c r="I50" i="4"/>
  <c r="J50" i="4"/>
  <c r="K50" i="4"/>
  <c r="I51" i="4"/>
  <c r="J51" i="4"/>
  <c r="K51" i="4"/>
  <c r="I52" i="4"/>
  <c r="J52" i="4"/>
  <c r="K52" i="4"/>
  <c r="I53" i="4"/>
  <c r="J53" i="4"/>
  <c r="K53" i="4"/>
  <c r="I54" i="4"/>
  <c r="J54" i="4"/>
  <c r="K54" i="4"/>
  <c r="I55" i="4"/>
  <c r="J55" i="4"/>
  <c r="K55" i="4"/>
  <c r="I58" i="4"/>
  <c r="K58" i="4"/>
  <c r="I59" i="4"/>
  <c r="K59" i="4"/>
  <c r="I60" i="4"/>
  <c r="K60" i="4"/>
  <c r="I61" i="4"/>
  <c r="K61" i="4"/>
  <c r="I62" i="4"/>
  <c r="K62" i="4"/>
  <c r="I64" i="4"/>
  <c r="K64" i="4"/>
  <c r="I65" i="4"/>
  <c r="K65" i="4"/>
  <c r="I66" i="4"/>
  <c r="K66" i="4"/>
  <c r="I68" i="4"/>
  <c r="K68" i="4"/>
  <c r="I69" i="4"/>
  <c r="J69" i="4"/>
  <c r="K69" i="4"/>
  <c r="I70" i="4"/>
  <c r="J70" i="4"/>
  <c r="K70" i="4"/>
  <c r="I71" i="4"/>
  <c r="J71" i="4"/>
  <c r="K71" i="4"/>
  <c r="I72" i="4"/>
  <c r="J72" i="4"/>
  <c r="K72" i="4"/>
  <c r="I73" i="4"/>
  <c r="J73" i="4"/>
  <c r="K73" i="4"/>
  <c r="I75" i="4"/>
  <c r="K75" i="4"/>
  <c r="I76" i="4"/>
  <c r="K76" i="4"/>
  <c r="I77" i="4"/>
  <c r="I78" i="4"/>
  <c r="I80" i="4"/>
  <c r="K80" i="4"/>
  <c r="I81" i="4"/>
  <c r="K81" i="4"/>
  <c r="I85" i="4"/>
  <c r="K85" i="4"/>
  <c r="I86" i="4"/>
  <c r="J86" i="4"/>
  <c r="K86" i="4"/>
  <c r="I87" i="4"/>
  <c r="K87" i="4"/>
  <c r="I88" i="4"/>
  <c r="K88" i="4"/>
  <c r="I90" i="4"/>
  <c r="K90" i="4"/>
  <c r="I91" i="4"/>
  <c r="K91" i="4"/>
  <c r="I92" i="4"/>
  <c r="K92" i="4"/>
  <c r="I93" i="4"/>
  <c r="K93" i="4"/>
  <c r="I94" i="4"/>
  <c r="K94" i="4"/>
  <c r="I95" i="4"/>
  <c r="K95" i="4"/>
  <c r="I96" i="4"/>
  <c r="K96" i="4"/>
  <c r="I97" i="4"/>
  <c r="K97" i="4"/>
  <c r="I98" i="4"/>
  <c r="K98" i="4"/>
  <c r="I99" i="4"/>
  <c r="K99" i="4"/>
  <c r="I101" i="4"/>
  <c r="K101" i="4"/>
  <c r="I103" i="4"/>
  <c r="K103" i="4"/>
  <c r="I107" i="4"/>
  <c r="K107" i="4"/>
  <c r="I108" i="4"/>
  <c r="K108" i="4"/>
  <c r="I110" i="4"/>
  <c r="K110" i="4"/>
  <c r="I111" i="4"/>
  <c r="K111" i="4"/>
  <c r="I112" i="4"/>
  <c r="K112" i="4"/>
  <c r="I114" i="4"/>
  <c r="K114" i="4"/>
  <c r="I115" i="4"/>
  <c r="K115" i="4"/>
  <c r="I116" i="4"/>
  <c r="K116" i="4"/>
  <c r="J120" i="4"/>
  <c r="K120" i="4"/>
  <c r="K121" i="4"/>
  <c r="K122" i="4"/>
  <c r="K123" i="4"/>
  <c r="K124" i="4"/>
  <c r="K125" i="4"/>
  <c r="K127" i="4"/>
  <c r="K128" i="4"/>
  <c r="K129" i="4"/>
  <c r="K131" i="4"/>
  <c r="K132" i="4"/>
  <c r="K133" i="4"/>
  <c r="K134" i="4"/>
  <c r="K136" i="4"/>
  <c r="K137" i="4"/>
  <c r="K138" i="4"/>
  <c r="K139" i="4"/>
  <c r="K140" i="4"/>
  <c r="K141" i="4"/>
  <c r="K143" i="4"/>
  <c r="K144" i="4"/>
  <c r="K145" i="4"/>
  <c r="K148" i="4"/>
  <c r="J149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6" i="4"/>
  <c r="K167" i="4"/>
  <c r="K169" i="4"/>
  <c r="K170" i="4"/>
  <c r="K171" i="4"/>
  <c r="K172" i="4"/>
  <c r="K173" i="4"/>
  <c r="K174" i="4"/>
  <c r="K177" i="4"/>
  <c r="K179" i="4"/>
  <c r="K180" i="4"/>
  <c r="K181" i="4"/>
  <c r="K182" i="4"/>
  <c r="K183" i="4"/>
  <c r="K184" i="4"/>
  <c r="K185" i="4"/>
  <c r="K186" i="4"/>
  <c r="K187" i="4"/>
  <c r="I188" i="4"/>
  <c r="J188" i="4"/>
  <c r="K188" i="4"/>
  <c r="I189" i="4"/>
  <c r="J189" i="4"/>
  <c r="K189" i="4"/>
  <c r="I190" i="4"/>
  <c r="J190" i="4"/>
  <c r="K190" i="4"/>
  <c r="I193" i="4"/>
  <c r="J193" i="4"/>
  <c r="K193" i="4"/>
  <c r="I194" i="4"/>
  <c r="J194" i="4"/>
  <c r="K194" i="4"/>
  <c r="I195" i="4"/>
  <c r="J195" i="4"/>
  <c r="K195" i="4"/>
  <c r="I196" i="4"/>
  <c r="J196" i="4"/>
  <c r="K196" i="4"/>
  <c r="I199" i="4"/>
  <c r="J199" i="4"/>
  <c r="K199" i="4"/>
  <c r="I201" i="4"/>
  <c r="J201" i="4"/>
  <c r="K201" i="4"/>
  <c r="I202" i="4"/>
  <c r="I204" i="4"/>
  <c r="K204" i="4"/>
  <c r="I205" i="4"/>
  <c r="K205" i="4"/>
  <c r="I206" i="4"/>
  <c r="K206" i="4"/>
  <c r="I207" i="4"/>
  <c r="K207" i="4"/>
  <c r="I208" i="4"/>
  <c r="K208" i="4"/>
  <c r="I209" i="4"/>
  <c r="J209" i="4"/>
  <c r="K209" i="4"/>
  <c r="I210" i="4"/>
  <c r="J210" i="4"/>
  <c r="K210" i="4"/>
  <c r="I211" i="4"/>
  <c r="J211" i="4"/>
  <c r="K211" i="4"/>
  <c r="I212" i="4"/>
  <c r="J212" i="4"/>
  <c r="K212" i="4"/>
  <c r="I213" i="4"/>
  <c r="J213" i="4"/>
  <c r="K213" i="4"/>
  <c r="J217" i="4"/>
  <c r="K217" i="4"/>
  <c r="I219" i="4"/>
  <c r="J219" i="4"/>
  <c r="K219" i="4"/>
  <c r="I222" i="4"/>
  <c r="K222" i="4"/>
  <c r="J224" i="4"/>
  <c r="K224" i="4"/>
  <c r="J225" i="4"/>
  <c r="K225" i="4"/>
  <c r="J226" i="4"/>
  <c r="K226" i="4"/>
  <c r="J227" i="4"/>
  <c r="K227" i="4"/>
  <c r="I228" i="4"/>
  <c r="J228" i="4"/>
  <c r="K228" i="4"/>
  <c r="I229" i="4"/>
  <c r="J229" i="4"/>
  <c r="K229" i="4"/>
  <c r="I230" i="4"/>
  <c r="J230" i="4"/>
  <c r="K230" i="4"/>
  <c r="I234" i="4"/>
  <c r="K234" i="4"/>
  <c r="I239" i="4"/>
  <c r="K239" i="4"/>
  <c r="I240" i="4"/>
  <c r="J240" i="4"/>
  <c r="K240" i="4"/>
  <c r="I241" i="4"/>
  <c r="J241" i="4"/>
  <c r="K241" i="4"/>
  <c r="I242" i="4"/>
  <c r="J242" i="4"/>
  <c r="K242" i="4"/>
  <c r="I243" i="4"/>
  <c r="J243" i="4"/>
  <c r="K243" i="4"/>
  <c r="I246" i="4"/>
  <c r="J246" i="4"/>
  <c r="K246" i="4"/>
  <c r="I247" i="4"/>
  <c r="J247" i="4"/>
  <c r="K247" i="4"/>
  <c r="I248" i="4"/>
  <c r="J248" i="4"/>
  <c r="K248" i="4"/>
  <c r="I249" i="4"/>
  <c r="J249" i="4"/>
  <c r="K249" i="4"/>
  <c r="I250" i="4"/>
  <c r="J250" i="4"/>
  <c r="K250" i="4"/>
  <c r="I251" i="4"/>
  <c r="J251" i="4"/>
  <c r="K251" i="4"/>
  <c r="I252" i="4"/>
  <c r="J252" i="4"/>
  <c r="K252" i="4"/>
  <c r="I253" i="4"/>
  <c r="J253" i="4"/>
  <c r="K253" i="4"/>
  <c r="I254" i="4"/>
  <c r="J254" i="4"/>
  <c r="K254" i="4"/>
  <c r="K257" i="4"/>
  <c r="K259" i="4"/>
  <c r="I264" i="4"/>
  <c r="J264" i="4"/>
  <c r="K264" i="4"/>
  <c r="I267" i="4"/>
  <c r="J267" i="4"/>
  <c r="K267" i="4"/>
  <c r="K275" i="4"/>
  <c r="I283" i="4"/>
  <c r="J283" i="4"/>
  <c r="K283" i="4"/>
  <c r="I284" i="4"/>
  <c r="J284" i="4"/>
  <c r="K284" i="4"/>
  <c r="I285" i="4"/>
  <c r="K285" i="4"/>
  <c r="I286" i="4"/>
  <c r="K286" i="4"/>
  <c r="I287" i="4"/>
  <c r="K287" i="4"/>
  <c r="I288" i="4"/>
  <c r="K288" i="4"/>
  <c r="K291" i="4"/>
  <c r="K292" i="4"/>
  <c r="K293" i="4"/>
  <c r="I294" i="4"/>
  <c r="K294" i="4"/>
  <c r="I295" i="4"/>
  <c r="K295" i="4"/>
  <c r="K296" i="4"/>
  <c r="I297" i="4"/>
  <c r="K297" i="4"/>
  <c r="I298" i="4"/>
  <c r="K298" i="4"/>
  <c r="I299" i="4"/>
  <c r="K299" i="4"/>
  <c r="I300" i="4"/>
  <c r="K300" i="4"/>
  <c r="K301" i="4"/>
  <c r="I302" i="4"/>
  <c r="K302" i="4"/>
  <c r="I303" i="4"/>
  <c r="K303" i="4"/>
  <c r="I304" i="4"/>
  <c r="K304" i="4"/>
  <c r="K305" i="4"/>
  <c r="I306" i="4"/>
  <c r="K306" i="4"/>
  <c r="I307" i="4"/>
  <c r="K307" i="4"/>
  <c r="I308" i="4"/>
  <c r="K308" i="4"/>
  <c r="I309" i="4"/>
  <c r="K309" i="4"/>
  <c r="I310" i="4"/>
  <c r="K310" i="4"/>
  <c r="I311" i="4"/>
  <c r="K311" i="4"/>
  <c r="K312" i="4"/>
  <c r="I313" i="4"/>
  <c r="K313" i="4"/>
  <c r="I314" i="4"/>
  <c r="K314" i="4"/>
  <c r="I315" i="4"/>
  <c r="K315" i="4"/>
  <c r="I316" i="4"/>
  <c r="K316" i="4"/>
  <c r="I317" i="4"/>
  <c r="K317" i="4"/>
  <c r="I318" i="4"/>
  <c r="K318" i="4"/>
  <c r="I319" i="4"/>
  <c r="K319" i="4"/>
  <c r="I320" i="4"/>
  <c r="K320" i="4"/>
  <c r="I321" i="4"/>
  <c r="K321" i="4"/>
  <c r="I322" i="4"/>
  <c r="K322" i="4"/>
  <c r="I323" i="4"/>
  <c r="K323" i="4"/>
  <c r="I324" i="4"/>
  <c r="K324" i="4"/>
  <c r="I325" i="4"/>
  <c r="K325" i="4"/>
  <c r="I326" i="4"/>
  <c r="K326" i="4"/>
  <c r="I327" i="4"/>
  <c r="K327" i="4"/>
  <c r="I328" i="4"/>
  <c r="K328" i="4"/>
  <c r="I329" i="4"/>
  <c r="K329" i="4"/>
  <c r="I330" i="4"/>
  <c r="K330" i="4"/>
  <c r="I331" i="4"/>
  <c r="K331" i="4"/>
  <c r="I332" i="4"/>
  <c r="K332" i="4"/>
  <c r="I333" i="4"/>
  <c r="K333" i="4"/>
  <c r="I334" i="4"/>
  <c r="K334" i="4"/>
  <c r="I335" i="4"/>
  <c r="K335" i="4"/>
  <c r="I336" i="4"/>
  <c r="K336" i="4"/>
  <c r="I337" i="4"/>
  <c r="K337" i="4"/>
  <c r="I338" i="4"/>
  <c r="K338" i="4"/>
  <c r="I339" i="4"/>
  <c r="K339" i="4"/>
  <c r="I342" i="4"/>
  <c r="K342" i="4"/>
  <c r="I343" i="4"/>
  <c r="K343" i="4"/>
  <c r="I344" i="4"/>
  <c r="K344" i="4"/>
  <c r="I345" i="4"/>
  <c r="J345" i="4"/>
  <c r="K345" i="4"/>
  <c r="I346" i="4"/>
  <c r="J346" i="4"/>
  <c r="K346" i="4"/>
  <c r="I347" i="4"/>
  <c r="J347" i="4"/>
  <c r="K347" i="4"/>
  <c r="I348" i="4"/>
  <c r="J348" i="4"/>
  <c r="K348" i="4"/>
  <c r="I349" i="4"/>
  <c r="J349" i="4"/>
  <c r="K349" i="4"/>
  <c r="I350" i="4"/>
  <c r="J350" i="4"/>
  <c r="K350" i="4"/>
  <c r="I351" i="4"/>
  <c r="J351" i="4"/>
  <c r="K351" i="4"/>
  <c r="I352" i="4"/>
  <c r="J352" i="4"/>
  <c r="K352" i="4"/>
  <c r="I353" i="4"/>
  <c r="J353" i="4"/>
  <c r="K353" i="4"/>
  <c r="I354" i="4"/>
  <c r="J354" i="4"/>
  <c r="K354" i="4"/>
  <c r="I355" i="4"/>
  <c r="J355" i="4"/>
  <c r="K355" i="4"/>
  <c r="I356" i="4"/>
  <c r="J356" i="4"/>
  <c r="K356" i="4"/>
  <c r="I357" i="4"/>
  <c r="J357" i="4"/>
  <c r="K357" i="4"/>
  <c r="I358" i="4"/>
  <c r="J358" i="4"/>
  <c r="K358" i="4"/>
  <c r="I359" i="4"/>
  <c r="J359" i="4"/>
  <c r="K359" i="4"/>
  <c r="I360" i="4"/>
  <c r="J360" i="4"/>
  <c r="K360" i="4"/>
  <c r="I361" i="4"/>
  <c r="J361" i="4"/>
  <c r="K361" i="4"/>
  <c r="I362" i="4"/>
  <c r="J362" i="4"/>
  <c r="K362" i="4"/>
  <c r="I363" i="4"/>
  <c r="J363" i="4"/>
  <c r="K363" i="4"/>
  <c r="I364" i="4"/>
  <c r="J364" i="4"/>
  <c r="K364" i="4"/>
  <c r="I365" i="4"/>
  <c r="J365" i="4"/>
  <c r="K365" i="4"/>
  <c r="I366" i="4"/>
  <c r="J366" i="4"/>
  <c r="K366" i="4"/>
  <c r="I367" i="4"/>
  <c r="J367" i="4"/>
  <c r="K367" i="4"/>
  <c r="J368" i="4"/>
  <c r="K368" i="4"/>
  <c r="J369" i="4"/>
  <c r="K369" i="4"/>
  <c r="I370" i="4"/>
  <c r="J370" i="4"/>
  <c r="K370" i="4"/>
  <c r="I371" i="4"/>
  <c r="J371" i="4"/>
  <c r="K371" i="4"/>
  <c r="I372" i="4"/>
  <c r="J372" i="4"/>
  <c r="K372" i="4"/>
  <c r="I373" i="4"/>
  <c r="J373" i="4"/>
  <c r="K373" i="4"/>
  <c r="I374" i="4"/>
  <c r="J374" i="4"/>
  <c r="K374" i="4"/>
  <c r="I375" i="4"/>
  <c r="J375" i="4"/>
  <c r="K375" i="4"/>
  <c r="I376" i="4"/>
  <c r="J376" i="4"/>
  <c r="K376" i="4"/>
  <c r="I377" i="4"/>
  <c r="J377" i="4"/>
  <c r="K377" i="4"/>
  <c r="I378" i="4"/>
  <c r="J378" i="4"/>
  <c r="K378" i="4"/>
  <c r="I380" i="4"/>
  <c r="K380" i="4"/>
  <c r="I381" i="4"/>
  <c r="J381" i="4"/>
  <c r="K381" i="4"/>
  <c r="I382" i="4"/>
  <c r="K382" i="4"/>
  <c r="I383" i="4"/>
  <c r="J383" i="4"/>
  <c r="K383" i="4"/>
  <c r="I384" i="4"/>
  <c r="J384" i="4"/>
  <c r="K384" i="4"/>
  <c r="I385" i="4"/>
  <c r="J385" i="4"/>
  <c r="K385" i="4"/>
  <c r="I386" i="4"/>
  <c r="J386" i="4"/>
  <c r="K386" i="4"/>
  <c r="I387" i="4"/>
  <c r="J387" i="4"/>
  <c r="K387" i="4"/>
  <c r="I388" i="4"/>
  <c r="J388" i="4"/>
  <c r="K388" i="4"/>
  <c r="I389" i="4"/>
  <c r="J389" i="4"/>
  <c r="K389" i="4"/>
  <c r="I390" i="4"/>
  <c r="J390" i="4"/>
  <c r="K390" i="4"/>
  <c r="I391" i="4"/>
  <c r="J391" i="4"/>
  <c r="K391" i="4"/>
  <c r="I392" i="4"/>
  <c r="J392" i="4"/>
  <c r="K392" i="4"/>
  <c r="I393" i="4"/>
  <c r="J393" i="4"/>
  <c r="K393" i="4"/>
  <c r="I394" i="4"/>
  <c r="J394" i="4"/>
  <c r="K394" i="4"/>
  <c r="I395" i="4"/>
  <c r="J395" i="4"/>
  <c r="K395" i="4"/>
  <c r="I396" i="4"/>
  <c r="J396" i="4"/>
  <c r="K396" i="4"/>
  <c r="I397" i="4"/>
  <c r="J397" i="4"/>
  <c r="K397" i="4"/>
  <c r="I398" i="4"/>
  <c r="J398" i="4"/>
  <c r="K398" i="4"/>
  <c r="I399" i="4"/>
  <c r="J399" i="4"/>
  <c r="K399" i="4"/>
  <c r="I400" i="4"/>
  <c r="J400" i="4"/>
  <c r="K400" i="4"/>
  <c r="I401" i="4"/>
  <c r="J401" i="4"/>
  <c r="K401" i="4"/>
  <c r="I404" i="4"/>
  <c r="K404" i="4"/>
  <c r="I405" i="4"/>
  <c r="K405" i="4"/>
  <c r="I408" i="4"/>
  <c r="J408" i="4"/>
  <c r="K408" i="4"/>
  <c r="G16" i="4"/>
  <c r="G17" i="4" s="1"/>
  <c r="G15" i="4"/>
  <c r="G13" i="4"/>
  <c r="E421" i="4" l="1"/>
  <c r="E417" i="4"/>
  <c r="E415" i="4"/>
  <c r="E413" i="4"/>
  <c r="E369" i="4"/>
  <c r="I369" i="4" s="1"/>
  <c r="E368" i="4"/>
  <c r="I368" i="4" s="1"/>
  <c r="E312" i="4"/>
  <c r="I312" i="4" s="1"/>
  <c r="E305" i="4"/>
  <c r="I305" i="4" s="1"/>
  <c r="E301" i="4"/>
  <c r="E296" i="4"/>
  <c r="I296" i="4" s="1"/>
  <c r="E293" i="4"/>
  <c r="I293" i="4" s="1"/>
  <c r="E282" i="4"/>
  <c r="E281" i="4"/>
  <c r="E280" i="4"/>
  <c r="E279" i="4"/>
  <c r="E278" i="4"/>
  <c r="E277" i="4"/>
  <c r="E276" i="4"/>
  <c r="E275" i="4"/>
  <c r="I275" i="4" s="1"/>
  <c r="E268" i="4"/>
  <c r="E259" i="4"/>
  <c r="I259" i="4" s="1"/>
  <c r="E258" i="4"/>
  <c r="E232" i="4"/>
  <c r="E226" i="4"/>
  <c r="I226" i="4" s="1"/>
  <c r="E225" i="4"/>
  <c r="I225" i="4" s="1"/>
  <c r="E220" i="4"/>
  <c r="E200" i="4"/>
  <c r="I200" i="4" s="1"/>
  <c r="E198" i="4"/>
  <c r="I198" i="4" s="1"/>
  <c r="E31" i="4"/>
  <c r="I31" i="4" s="1"/>
  <c r="E29" i="4"/>
  <c r="I29" i="4" s="1"/>
  <c r="E27" i="4"/>
  <c r="I27" i="4" s="1"/>
  <c r="E25" i="4"/>
  <c r="I25" i="4" s="1"/>
  <c r="E24" i="4"/>
  <c r="I24" i="4" s="1"/>
  <c r="E22" i="4"/>
  <c r="I22" i="4" s="1"/>
  <c r="E18" i="4"/>
  <c r="I18" i="4" s="1"/>
  <c r="K17" i="4"/>
  <c r="K16" i="4"/>
  <c r="E16" i="4"/>
  <c r="I16" i="4" s="1"/>
  <c r="K15" i="4"/>
  <c r="J15" i="4"/>
  <c r="E15" i="4"/>
  <c r="I15" i="4" s="1"/>
  <c r="K14" i="4"/>
  <c r="I14" i="4"/>
  <c r="K13" i="4"/>
  <c r="J13" i="4"/>
  <c r="E13" i="4"/>
  <c r="I13" i="4" s="1"/>
  <c r="K12" i="4"/>
  <c r="I12" i="4"/>
  <c r="K11" i="4"/>
  <c r="J11" i="4"/>
  <c r="I11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E217" i="4" l="1"/>
  <c r="I217" i="4" s="1"/>
  <c r="E17" i="4"/>
  <c r="I17" i="4" s="1"/>
  <c r="E224" i="4"/>
  <c r="I224" i="4" s="1"/>
  <c r="E292" i="4"/>
  <c r="I301" i="4"/>
  <c r="E28" i="4"/>
  <c r="I28" i="4" s="1"/>
  <c r="E30" i="4"/>
  <c r="I30" i="4" s="1"/>
  <c r="E32" i="4"/>
  <c r="I32" i="4" s="1"/>
  <c r="E227" i="4"/>
  <c r="I227" i="4" s="1"/>
  <c r="E257" i="4"/>
  <c r="I257" i="4" s="1"/>
  <c r="E291" i="4" l="1"/>
  <c r="I291" i="4" s="1"/>
  <c r="I292" i="4"/>
</calcChain>
</file>

<file path=xl/comments1.xml><?xml version="1.0" encoding="utf-8"?>
<comments xmlns="http://schemas.openxmlformats.org/spreadsheetml/2006/main">
  <authors>
    <author>Автор</author>
  </authors>
  <commentList>
    <comment ref="E59" authorId="0" shapeId="0">
      <text>
        <r>
          <rPr>
            <sz val="9"/>
            <color indexed="81"/>
            <rFont val="Tahoma"/>
            <family val="2"/>
            <charset val="204"/>
          </rPr>
          <t xml:space="preserve">4541
</t>
        </r>
      </text>
    </comment>
    <comment ref="E60" authorId="0" shapeId="0">
      <text>
        <r>
          <rPr>
            <sz val="9"/>
            <color indexed="81"/>
            <rFont val="Tahoma"/>
            <family val="2"/>
            <charset val="204"/>
          </rPr>
          <t xml:space="preserve">124
</t>
        </r>
      </text>
    </comment>
    <comment ref="H267" authorId="0" shapeId="0">
      <text>
        <r>
          <rPr>
            <sz val="9"/>
            <color indexed="81"/>
            <rFont val="Tahoma"/>
            <charset val="1"/>
          </rPr>
          <t xml:space="preserve">даннве за январь-май 2024г.
</t>
        </r>
      </text>
    </comment>
    <comment ref="H275" authorId="0" shapeId="0">
      <text>
        <r>
          <rPr>
            <sz val="9"/>
            <color indexed="81"/>
            <rFont val="Tahoma"/>
            <charset val="1"/>
          </rPr>
          <t xml:space="preserve">данные свердловскстата за январь-май
</t>
        </r>
      </text>
    </comment>
  </commentList>
</comments>
</file>

<file path=xl/sharedStrings.xml><?xml version="1.0" encoding="utf-8"?>
<sst xmlns="http://schemas.openxmlformats.org/spreadsheetml/2006/main" count="1207" uniqueCount="450">
  <si>
    <t>Артинского городского округа</t>
  </si>
  <si>
    <t>Номер строки</t>
  </si>
  <si>
    <t>Показатель 1</t>
  </si>
  <si>
    <t>Единицы измерения</t>
  </si>
  <si>
    <t>Период отчетности</t>
  </si>
  <si>
    <t>Ответственный за контроль</t>
  </si>
  <si>
    <t>Развитие человеческого потенциала</t>
  </si>
  <si>
    <t>Демографическая ситуация, семья</t>
  </si>
  <si>
    <t>Таблица 1. Показатели демографического развития</t>
  </si>
  <si>
    <t>Численность постоянного населения (на конец года)</t>
  </si>
  <si>
    <t>тыс. человек</t>
  </si>
  <si>
    <t>Число родившихся</t>
  </si>
  <si>
    <t>человек</t>
  </si>
  <si>
    <t>Число родившихся на 1000 человек</t>
  </si>
  <si>
    <t>единиц</t>
  </si>
  <si>
    <t>Число умерших</t>
  </si>
  <si>
    <t>Число умерших на 1000 человек</t>
  </si>
  <si>
    <t>Естественный прирост (убыль) населения</t>
  </si>
  <si>
    <t>Естественный прирост (убыль) населения на 1000 человек</t>
  </si>
  <si>
    <t>Миграционный прирост (убыль) населения</t>
  </si>
  <si>
    <t>Число прибывших</t>
  </si>
  <si>
    <t>Число выбывших</t>
  </si>
  <si>
    <t>Число зарегистрированных браков</t>
  </si>
  <si>
    <t>Число зарегистрированных браков на 1000 человек</t>
  </si>
  <si>
    <t>Число зарегистрированных разводов</t>
  </si>
  <si>
    <t>Число зарегистрированных разводов на 1000 человек</t>
  </si>
  <si>
    <t>Отношение числа браков к числу разводов</t>
  </si>
  <si>
    <t>Таблица 2. Возрастная структура населения на начало года</t>
  </si>
  <si>
    <t>Численность постоянного населения моложе трудоспособного возраста</t>
  </si>
  <si>
    <t>% (от общей численности населения)</t>
  </si>
  <si>
    <t>Численность постоянного населения трудоспособного возраста</t>
  </si>
  <si>
    <t>Численность постоянного населения старше трудоспособного возраста</t>
  </si>
  <si>
    <t>Здравоохранение</t>
  </si>
  <si>
    <t>Таблица 3. Медико-демографические показатели</t>
  </si>
  <si>
    <t xml:space="preserve">ГАУЗ СО "Артинская ЦРБ" (Худяков В.А.) (по согласованию) </t>
  </si>
  <si>
    <t>Смертность в трудоспособном возрасте (на 100 тыс. человек)</t>
  </si>
  <si>
    <t>случаев</t>
  </si>
  <si>
    <t>Смертность от болезней системы кровообращения (на 100 тыс. человек)</t>
  </si>
  <si>
    <t>Смертность от новообразований (на 100 тыс. человек)</t>
  </si>
  <si>
    <t>Материнская смертность (на 100 тыс. детей, родившихся живыми)</t>
  </si>
  <si>
    <t>Младенческая смертность (на 1000 детей, родившихся живыми)</t>
  </si>
  <si>
    <t>Детская смертность (на 1000 детей в возрасте до 17 лет)</t>
  </si>
  <si>
    <t>Заболеваемость</t>
  </si>
  <si>
    <t>Общая заболеваемость (на 1000 человек)</t>
  </si>
  <si>
    <t>в том числе первичная</t>
  </si>
  <si>
    <t>Общая заболеваемость детей (на 1000 человек в возрасте до 17 лет)</t>
  </si>
  <si>
    <t>Общая заболеваемость злокачественными новообразованиями (на 100 тыс. человек)</t>
  </si>
  <si>
    <t>Общая заболеваемость туберкулезом (на 100 тыс. человек)</t>
  </si>
  <si>
    <t>Общая заболеваемость ВИЧ-инфекцией (на 100 тыс. человек)</t>
  </si>
  <si>
    <t>Общая заболеваемость артериальной гипертонией (на 1000 человек)</t>
  </si>
  <si>
    <t>Первичная заболеваемость острым инфарктом миокарда (на 1000 человек)</t>
  </si>
  <si>
    <t>Пятилетняя выживаемость онкологических больных с момента установления диагноза</t>
  </si>
  <si>
    <t>%</t>
  </si>
  <si>
    <t>Таблица 4. Показатели работы учреждений здравоохранения</t>
  </si>
  <si>
    <t>Стационарное обслуживание</t>
  </si>
  <si>
    <t>Число больничных учреждений</t>
  </si>
  <si>
    <t>Количество больных, пролеченных в стационаре</t>
  </si>
  <si>
    <t>Количество коек в круглосуточном стационаре</t>
  </si>
  <si>
    <t>Работа койки в стационаре</t>
  </si>
  <si>
    <t>дней</t>
  </si>
  <si>
    <t>Средняя длительность пребывания больного на койке в стационаре</t>
  </si>
  <si>
    <t>Амбулаторно-поликлиническое обслуживание</t>
  </si>
  <si>
    <t>Количество амбулаторно-поликлинических учреждений и подразделений лечебно-профилактических учреждений</t>
  </si>
  <si>
    <t>Проектная мощность амбулаторно-поликлинических учреждений</t>
  </si>
  <si>
    <t>посещений в смену</t>
  </si>
  <si>
    <t>Количество мест дневного стационара при амбулаторно-поликлинических учреждениях</t>
  </si>
  <si>
    <t>Фактическое количество посещений в амбулаторно-поликлинических учреждениях</t>
  </si>
  <si>
    <t>тыс. посещений в год</t>
  </si>
  <si>
    <t>Количество больных, пролеченных в дневных стационарах при амбулаторно-поликлинических учреждениях</t>
  </si>
  <si>
    <t>Скорая, в том числе скорая специализированная, медицинская помощь, оказываемая в неотложной форме</t>
  </si>
  <si>
    <t>Количество подстанций скорой медицинской помощи</t>
  </si>
  <si>
    <t>Общее количество машин, обслуживающих подстанции скорой медицинской помощи</t>
  </si>
  <si>
    <t>Количество обслуженных вызовов скорой медицинской помощи</t>
  </si>
  <si>
    <t>тыс. вызовов</t>
  </si>
  <si>
    <t>Среднее время приезда бригады скорой медицинской помощи на место вызова при экстренных вызовах</t>
  </si>
  <si>
    <t>минут</t>
  </si>
  <si>
    <t>Медицинские кадры</t>
  </si>
  <si>
    <t>Численность врачей в учреждениях здравоохранения всех форм собственности (физических лиц)</t>
  </si>
  <si>
    <t>Численность среднего медицинского персонала в учреждениях здравоохранения всех форм собственности (физических лиц)</t>
  </si>
  <si>
    <t>Количество врачей, повысивших квалификацию</t>
  </si>
  <si>
    <t>Количество медсестер, повысивших квалификацию</t>
  </si>
  <si>
    <t>Таблица 5. Профилактика зависимостей</t>
  </si>
  <si>
    <t>Число лиц, состоящих на учете с диагнозом "наркомания"</t>
  </si>
  <si>
    <t>Количество специалистов, прошедших обучение на базовых профилактических площадках по вопросам формирования культуры здорового и безопасного образа жизни</t>
  </si>
  <si>
    <t>Образование</t>
  </si>
  <si>
    <t>Таблица 6. Показатели развития системы образования</t>
  </si>
  <si>
    <t>Управление образования Администрации АГО (Спешилова Е.А.)</t>
  </si>
  <si>
    <t>Дошкольное образование</t>
  </si>
  <si>
    <t>Количество детей в дошкольных образовательных учреждениях всех форм собственности</t>
  </si>
  <si>
    <t>Доля детей в возрасте 3 - 7 лет, получающих дошкольную образовательную услугу и (или) услугу по их содержанию в организациях всех форм собственности</t>
  </si>
  <si>
    <t>Доля детей в возрасте до 3 лет, получающих дошкольную образовательную услугу и (или) услугу по их содержанию в организациях всех форм собственности</t>
  </si>
  <si>
    <t>Число зданий дошкольных образовательных учреждений всех форм собственности</t>
  </si>
  <si>
    <t>Начальное общее, основное общее, среднее общее образование</t>
  </si>
  <si>
    <t>Количество обучающихся в дневных общеобразовательных учреждениях</t>
  </si>
  <si>
    <t>Количество обучающихся в общеобразовательных учреждениях всех форм собственности, занимающихся во вторую смену</t>
  </si>
  <si>
    <t>Доля выпускников 11-х классов, удостоенных медали "За особые успехи в учении", в общей численности выпускников 11-х классов</t>
  </si>
  <si>
    <t>в 1-й класс</t>
  </si>
  <si>
    <t>в 10-й класс</t>
  </si>
  <si>
    <t>9-х классов</t>
  </si>
  <si>
    <t>11-х классов</t>
  </si>
  <si>
    <t>в 1 - 4-х классах</t>
  </si>
  <si>
    <t>в 5 - 9-х классах</t>
  </si>
  <si>
    <t>в 10 - 11-х классах</t>
  </si>
  <si>
    <t>Количество дневных общеобразовательных учреждений в разрезе форм собственности</t>
  </si>
  <si>
    <t>Численность обучающихся в вечерних (сменных) общеобразовательных учреждениях</t>
  </si>
  <si>
    <t>Количество вечерних (сменных) общеобразовательных учреждений</t>
  </si>
  <si>
    <t>Дополнительное образование</t>
  </si>
  <si>
    <t>Количество учреждений дополнительного образования детей всех форм собственности</t>
  </si>
  <si>
    <t>Численность обучающихся в учреждениях дополнительного образования детей всех форм собственности</t>
  </si>
  <si>
    <t>Таблица 7. Педагогические кадры</t>
  </si>
  <si>
    <t>Численность педагогических работников в дошкольных образовательных учреждениях всех форм собственности (физических лиц)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</si>
  <si>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</si>
  <si>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совместителей), имеющих высшую и первую категории</t>
  </si>
  <si>
    <t>Таблица 8. Оздоровительные учреждения</t>
  </si>
  <si>
    <t>Количество детей и подростков, охваченных отдыхом и оздоровлением</t>
  </si>
  <si>
    <t>Количество оздоровительных лагерей всех форм собственности с дневным пребыванием детей (включая профильные)</t>
  </si>
  <si>
    <t>Общее количество детей, оздоровленных в оздоровительных лагерях всех форм собственности с дневным пребыванием детей (включая профильные)</t>
  </si>
  <si>
    <t>Культура</t>
  </si>
  <si>
    <t>Таблица 9. Показатели развития сферы культуры</t>
  </si>
  <si>
    <t>Управление культуры, спорта, туризма и молодежной политики Администрации АГО (Богатырева Н.Е.)</t>
  </si>
  <si>
    <t>Предоставление образовательных услуг в сфере культуры</t>
  </si>
  <si>
    <t>Количество обучающихся в образовательных учреждениях в сфере культуры</t>
  </si>
  <si>
    <t>за счет бюджетных средств</t>
  </si>
  <si>
    <t>на платной основе</t>
  </si>
  <si>
    <t>Количество обучающихся в образовательных учреждениях культуры дополнительного образования детей всех форм собственности</t>
  </si>
  <si>
    <t>Количество образовательных учреждений культуры дополнительного образования детей всех форм собственности</t>
  </si>
  <si>
    <t>Культурно-досуговые учреждения (центры культуры и искусства, культурно-досуговые центры)</t>
  </si>
  <si>
    <t>Количество массовых мероприятий в культурно-досуговых учреждениях всех форм собственности</t>
  </si>
  <si>
    <t>Количество участников массовых мероприятий в культурно-досуговых учреждениях всех форм собственности</t>
  </si>
  <si>
    <t>Количество культурно-досуговых учреждений всех форм собственности</t>
  </si>
  <si>
    <t>Кинотеатры</t>
  </si>
  <si>
    <t>Количество киносеансов в кинотеатрах всех форм собственности</t>
  </si>
  <si>
    <t>Количество мест в кинотеатрах всех форм собственности</t>
  </si>
  <si>
    <t>Количество кинозалов в кинотеатрах всех форм собственности</t>
  </si>
  <si>
    <t>Количество кинотеатров всех форм собственности</t>
  </si>
  <si>
    <t>Библиотечное обслуживание</t>
  </si>
  <si>
    <t>Книжный фонд библиотек всех форм собственности</t>
  </si>
  <si>
    <t>тыс. экземпляров</t>
  </si>
  <si>
    <t>Количество новых книг, книгоиздательской продукции и периодических изданий, приобретенных для библиотек всех форм собственности</t>
  </si>
  <si>
    <t>Списание книг и книгоиздательской продукции в библиотеках всех форм собственности</t>
  </si>
  <si>
    <t>Количество документов библиотечного фонда, переведенных в электронную форму (приобретенные электронные издания и оцифрованные издания) в библиотеках всех форм собственности</t>
  </si>
  <si>
    <t>Количество общедоступных библиотек всех форм собственности</t>
  </si>
  <si>
    <t>Число библиотечных информационных центров</t>
  </si>
  <si>
    <t>Таблица 10. Кадры в сфере культуры</t>
  </si>
  <si>
    <t>Численность работающих в учреждениях всех форм собственности и на предприятиях в сфере культуры (физических лиц без совместителей)</t>
  </si>
  <si>
    <t>в том числе количество преподавателей и концертмейстеров в образовательных учреждениях культуры (с учетом детских школ искусств)</t>
  </si>
  <si>
    <t>из них высшей и первой категорий</t>
  </si>
  <si>
    <t>Физическая культура и спорт</t>
  </si>
  <si>
    <t xml:space="preserve">Управление культуры, спорта, туризма и молодежной политики Администрации АГО (Богатырева Н.Е.) </t>
  </si>
  <si>
    <t>Таблица 11. Показатели развития физической культуры и спорта</t>
  </si>
  <si>
    <t>Численность занимающихся физической культурой и спортом</t>
  </si>
  <si>
    <t>сооружений (в том числе площадки с тренажерами и универсальные игровые площадки)</t>
  </si>
  <si>
    <t>спортивных залов</t>
  </si>
  <si>
    <t>плавательных бассейнов</t>
  </si>
  <si>
    <t>стадионов</t>
  </si>
  <si>
    <t>крытых спортивных объектов с искусственным льдом</t>
  </si>
  <si>
    <t>лыжных баз</t>
  </si>
  <si>
    <t>манежей</t>
  </si>
  <si>
    <t>Единовременная пропускная способность спортивных сооружений</t>
  </si>
  <si>
    <t>человек в час</t>
  </si>
  <si>
    <t>вновь построенных плоскостных спортивных сооружений</t>
  </si>
  <si>
    <t>из них спортивных дворовых площадок</t>
  </si>
  <si>
    <t>реконструированных и отремонтированных плоскостных спортивных сооружений</t>
  </si>
  <si>
    <t>Площадь плоскостных спортивных сооружений (на конец года)</t>
  </si>
  <si>
    <t>тыс. кв. метров</t>
  </si>
  <si>
    <t>Численность работников физической культуры и спорта в организациях всех форм собственности</t>
  </si>
  <si>
    <t>Развитие детско-юношеского спорта</t>
  </si>
  <si>
    <t>Количество организаций, реализующих программы спортивной подготовки и программы дополнительного образования в области физической культуры и спорта</t>
  </si>
  <si>
    <t>Численность занимающихся в организациях, реализующих программы спортивной подготовки и программы дополнительного образования в области физической культуры и спорта</t>
  </si>
  <si>
    <t>Проведение спортивных физкультурно-оздоровительных мероприятий</t>
  </si>
  <si>
    <t>Участие в организации и проведении межмуниципальных, региональных, межрегиональных, всероссийских и международных соревнований сборных команд Российской Федерации и сборных команд муниципального образования</t>
  </si>
  <si>
    <t>Участие сборных команд муниципального образования в региональных соревнованиях</t>
  </si>
  <si>
    <t>Проведение городских физкультурно-массовых мероприятий</t>
  </si>
  <si>
    <t>Проведение городских спортивных соревнований</t>
  </si>
  <si>
    <t>Проведение районных физкультурно-спортивных мероприятий</t>
  </si>
  <si>
    <t>Молодежная политика</t>
  </si>
  <si>
    <t>Таблица 12. Показатели развития сферы молодежной политики</t>
  </si>
  <si>
    <t>число детей от 5 до 18 лет, получающих услуги дополнительного образования в сфере молодежной политики</t>
  </si>
  <si>
    <t>число лиц, занимающихся в учреждениях, реализующих государственную молодежную политику</t>
  </si>
  <si>
    <t>Количество участников проектов и мероприятий в сфере молодежной политики и патриотического воспитания</t>
  </si>
  <si>
    <t>Количество молодых горожан, принявших участие в мероприятиях в сфере молодежной политики, направленных на вовлечение молодежи в инновационную, предпринимательскую, добровольческую деятельность, а также развитие гражданской активности молодежи и формирование здорового образа жизни</t>
  </si>
  <si>
    <t>Количество учреждений молодежной политики, клубов по месту жительства</t>
  </si>
  <si>
    <t>Доля аттестованных педагогических работников, работающих в клубах по месту жительства (от общего числа педагогов, работающих в клубах по месту жительства)</t>
  </si>
  <si>
    <t>Доля специалистов учреждений всех форм собственности, реализующих молодежную политику, повысивших профессиональный уровень, в общем количестве специалистов данных учреждений</t>
  </si>
  <si>
    <t>Количество подростков, вовлеченных в проекты, способствующие их интеграции в трудовую деятельность</t>
  </si>
  <si>
    <t>Количество подростков и молодежи, выступивших организаторами мероприятий в сфере молодежной политики и патриотического воспитания</t>
  </si>
  <si>
    <t>Количество молодых горожан, участвующих в профориентационных проектах</t>
  </si>
  <si>
    <t>Организация отдыха детей в каникулярное время</t>
  </si>
  <si>
    <t>Охват несовершеннолетних граждан сезонными формами занятости</t>
  </si>
  <si>
    <t>Количество подростков группы социального риска, участвующих в летних программах органов по делам молодежи</t>
  </si>
  <si>
    <t>Социальная поддержка и социальное обслуживание населения</t>
  </si>
  <si>
    <t>Таблица 13. Показатели системы социального обслуживания населения</t>
  </si>
  <si>
    <t>центров социального обслуживания населения</t>
  </si>
  <si>
    <t>социально-реабилитационных центров для несовершеннолетних</t>
  </si>
  <si>
    <t>учреждений, оказывающих социальную помощь лицам без определенного места жительства и занятий</t>
  </si>
  <si>
    <t>организационно-методических центров социальной помощи</t>
  </si>
  <si>
    <t>Общее количество граждан, получивших социальные услуги в учреждениях социального обслуживания населения</t>
  </si>
  <si>
    <t>Общее количество граждан пожилого возраста и инвалидов, получивших услуги в учреждениях социального обслуживания населения</t>
  </si>
  <si>
    <t>получивших услуги в учреждениях нестационарного типа</t>
  </si>
  <si>
    <t>получивших услуги в стационарных отделениях учреждений</t>
  </si>
  <si>
    <t>Таблица 14. Количество инвалидов</t>
  </si>
  <si>
    <t>I группы</t>
  </si>
  <si>
    <t>II группы</t>
  </si>
  <si>
    <t>III группы</t>
  </si>
  <si>
    <t>дети-инвалиды</t>
  </si>
  <si>
    <t>Возможность самореализации</t>
  </si>
  <si>
    <t>Таблица 15. Показатели, характеризующие возможность самореализации</t>
  </si>
  <si>
    <t>Комитет по экономике Администрции АГО (Сыворотко Т.М.)</t>
  </si>
  <si>
    <t>Количество проектов инициативного бюджетирования, реализованных без привлечения средств областного бюджета</t>
  </si>
  <si>
    <t>Количество проектов инициативного бюджетирования, реализованных с привлечением средств областного бюджета</t>
  </si>
  <si>
    <t>Среднее число благополучателей по проектам инициативного бюджетирования, реализованным в отчетном году</t>
  </si>
  <si>
    <t>Развитие экономического потенциала</t>
  </si>
  <si>
    <t>Общеэкономические показатели</t>
  </si>
  <si>
    <t>Таблица 16. Основные показатели экономического развития</t>
  </si>
  <si>
    <t>Оборот организаций, в том числе по видам экономической деятельности:</t>
  </si>
  <si>
    <t>млн. рублей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</si>
  <si>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</si>
  <si>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</si>
  <si>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</si>
  <si>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</si>
  <si>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</si>
  <si>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</si>
  <si>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% к предыдущему году</t>
  </si>
  <si>
    <t>Инвестиции в основной капитал организаций</t>
  </si>
  <si>
    <t>Сальдированный финансовый результат (прибыль минус убыток)</t>
  </si>
  <si>
    <t>Количество субъектов малого и среднего предпринимательства, включая индивидуальных предпринимателей</t>
  </si>
  <si>
    <t>Потребительский рынок</t>
  </si>
  <si>
    <t>Таблица 17. Основные показатели развития потребительского рынка</t>
  </si>
  <si>
    <t>Розничная торговля</t>
  </si>
  <si>
    <t>Оборот розничной торговли в действующих ценах</t>
  </si>
  <si>
    <t>Торговые площади торгующих организаций без учета рынков</t>
  </si>
  <si>
    <t>Ввод в действие объектов торговли (с учетом перепрофилирования, реконструкции и капитального ремонта)</t>
  </si>
  <si>
    <t>Прирост объектов розничной торговли</t>
  </si>
  <si>
    <t>Общественное питание</t>
  </si>
  <si>
    <t>Оборот общественного питания в действующих ценах</t>
  </si>
  <si>
    <t>Платные и бытовые услуги</t>
  </si>
  <si>
    <t>Объем платных услуг населению</t>
  </si>
  <si>
    <t>Общая площадь предприятий бытового обслуживания (на конец периода)</t>
  </si>
  <si>
    <t>Единовременная вместимость гостиниц (на конец периода)</t>
  </si>
  <si>
    <t>мест</t>
  </si>
  <si>
    <t>Ввод новых гостиниц</t>
  </si>
  <si>
    <t>Число гостиниц</t>
  </si>
  <si>
    <t>Базовые отрасли материального производства</t>
  </si>
  <si>
    <t>Таблица 18. Промышленное производство и сельское хозяйство</t>
  </si>
  <si>
    <t>Объем отгруженных товаров собственного производства, выполненных работ и услуг по промышленным видам экономической деятельности, в том числе по видам экономической деятельности:</t>
  </si>
  <si>
    <t>% к предыдущему году в действующих ценах</t>
  </si>
  <si>
    <t>Сельское хозяйство</t>
  </si>
  <si>
    <t>Объем отгруженных товаров собственного производства, выполненных работ и услуг организаций по виду деятельности "Сельское, лесное хозяйство, охота, рыболовство и рыбоводство"</t>
  </si>
  <si>
    <t>Рынок труда и безработица</t>
  </si>
  <si>
    <t>Таблица 19. Основные показатели, характеризующие рынок труда</t>
  </si>
  <si>
    <t>Численность работников крупных и средних предприятий с распределением по видам экономической деятельности:</t>
  </si>
  <si>
    <t>торговля розничная, кроме торговли автотранспортными средствами и мотоциклами</t>
  </si>
  <si>
    <t>в области здравоохранения и социальных услуг</t>
  </si>
  <si>
    <t>образование</t>
  </si>
  <si>
    <t>в области культуры, спорта, организации досуга и развлечений</t>
  </si>
  <si>
    <t>Среднемесячная номинальная начисленная заработная плата работников организаций, в том числе по видам экономической деятельности:</t>
  </si>
  <si>
    <t>рублей</t>
  </si>
  <si>
    <t>Численность безработных граждан</t>
  </si>
  <si>
    <t>Уровень зарегистрированной безработицы</t>
  </si>
  <si>
    <t>Процентов</t>
  </si>
  <si>
    <t>Число вакансий на 1 января текущего года</t>
  </si>
  <si>
    <t>Количество лиц, обратившихся за содействием в поисках подходящей работы в государственные учреждения службы занятости населения Свердловской области</t>
  </si>
  <si>
    <t>Количество трудоустроенных</t>
  </si>
  <si>
    <t>Коэффициент напряженности рынка труда на конец года (количество лиц, не занятых трудовой деятельностью, на одну вакансию)</t>
  </si>
  <si>
    <t>человек на вакансию</t>
  </si>
  <si>
    <t>Бюджет муниципального образования</t>
  </si>
  <si>
    <t>Финансовое управление Администрации АГО (Волков Ю.С.)</t>
  </si>
  <si>
    <t>Таблица 20. Исполнение бюджета муниципального образования</t>
  </si>
  <si>
    <t>1) налоговые доходы: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</si>
  <si>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</si>
  <si>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</si>
  <si>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</si>
  <si>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</si>
  <si>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</si>
  <si>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</si>
  <si>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</si>
  <si>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</si>
  <si>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</si>
  <si>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2) неналоговые доходы: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</si>
  <si>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</si>
  <si>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</si>
  <si>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</si>
  <si>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</si>
  <si>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</si>
  <si>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</si>
  <si>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</si>
  <si>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субсидии</t>
  </si>
  <si>
    <t>субвенции</t>
  </si>
  <si>
    <t>дотации</t>
  </si>
  <si>
    <t>иные межбюджетные трансферты</t>
  </si>
  <si>
    <t>общегосударственные вопросы</t>
  </si>
  <si>
    <t>национальная безопасность и правоохранительная деятельность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</si>
  <si>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</si>
  <si>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</si>
  <si>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</si>
  <si>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</si>
  <si>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</si>
  <si>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</si>
  <si>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</si>
  <si>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</si>
  <si>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</si>
  <si>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дошкольное образование</t>
  </si>
  <si>
    <t>общее образование</t>
  </si>
  <si>
    <t>культура, кинематография</t>
  </si>
  <si>
    <t>средства массовой информации</t>
  </si>
  <si>
    <t>здравоохранение</t>
  </si>
  <si>
    <t>физическая культура и спорт</t>
  </si>
  <si>
    <t>социальная политика</t>
  </si>
  <si>
    <t>Дефицит (-), профицит (+)</t>
  </si>
  <si>
    <t>Информационно-коммуникационные технологии</t>
  </si>
  <si>
    <t>Таблица 22. Предоставление государственных и муниципальных услуг</t>
  </si>
  <si>
    <t>Количество муниципальных (государственных) услуг, предоставляемых администрацией муниципального образования и подведомственными учреждениями (организациями) в электронном виде</t>
  </si>
  <si>
    <t>Доля заявлений, поступивших в электронном виде, от общего количества заявлений</t>
  </si>
  <si>
    <t>Среднее время ожидания при обращении заявителя в орган государственной власти Российской Федерации (орган местного самоуправления) для получения государственных (муниципальных услуг)</t>
  </si>
  <si>
    <t>Развитие инженерной инфраструктуры и жилищно-коммунального хозяйства</t>
  </si>
  <si>
    <t>Таблица 23. Коммунальное хозяйство</t>
  </si>
  <si>
    <t>Отдел ЖКХ Администрации АГО (Белякова Е.В.)</t>
  </si>
  <si>
    <t>Протяженность тепловых сетей</t>
  </si>
  <si>
    <t>км</t>
  </si>
  <si>
    <t>Протяженность водопроводных сетей</t>
  </si>
  <si>
    <t>Протяженность сетей водоотведения</t>
  </si>
  <si>
    <t>Количество повреждений на сетях теплоснабжения</t>
  </si>
  <si>
    <t>Капитальный ремонт и реконструкция тепловых сетей</t>
  </si>
  <si>
    <t>Количество повреждений на водопроводных сетях</t>
  </si>
  <si>
    <t>Капитальный ремонт и перекладка сетей водоснабжения и водоотведения</t>
  </si>
  <si>
    <t>Доля многоквартирных домов, оборудованных приборами учета холодной воды</t>
  </si>
  <si>
    <t>Доля квартир, плата по счетам за которые производится по показаниям приборов учета холодного и горячего водоснабжения</t>
  </si>
  <si>
    <t>Таблица 24. Газоснабжение</t>
  </si>
  <si>
    <t>Отдел архитектуры и градостроительства Администрации АГО (Власова Н.А.)</t>
  </si>
  <si>
    <t>Перекладка газопроводов (за счет всех источников финансирования)</t>
  </si>
  <si>
    <t>Капитальное строительство газопроводов высокого и низкого давления (за счет всех источников финансирования)</t>
  </si>
  <si>
    <t>Таблица 26. Жилищное хозяйство и жилищная политика</t>
  </si>
  <si>
    <t>Общий объем жилищного фонда</t>
  </si>
  <si>
    <t>Обеспеченность жильем на 1 жителя</t>
  </si>
  <si>
    <t>кв. метров на чел.</t>
  </si>
  <si>
    <t>Задолженность населения по оплате жилищно-коммунальных услуг</t>
  </si>
  <si>
    <t>млн. руб.</t>
  </si>
  <si>
    <t>в том числе задолженность более чем за шесть месяцев</t>
  </si>
  <si>
    <t>Общая площадь капитально отремонтированных жилых домов</t>
  </si>
  <si>
    <t>Общая площадь жилищного фонда, признанного аварийным в установленном порядке</t>
  </si>
  <si>
    <t>Количество семей, переселенных из ветхих и аварийных домов в благоустроенные жилые помещения</t>
  </si>
  <si>
    <t>Доля семей, переселенных из ветхих и аварийных домов в благоустроенные жилые помещения, в общем количестве семей, проживающих в ветхом фонде</t>
  </si>
  <si>
    <t>тыс. семей</t>
  </si>
  <si>
    <t>Количество граждан, состоящих на учете в качестве нуждающихся в жилых помещениях на условиях социального найма</t>
  </si>
  <si>
    <t>Юридический отдел Администрации АГО (Редких О.М.)</t>
  </si>
  <si>
    <t>Количество молодых семей, признанных нуждающимися в улучшении жилищных условий для предоставления социальных выплат на приобретение жилья (на конец периода)</t>
  </si>
  <si>
    <t>Развитие транспортной инфраструктуры</t>
  </si>
  <si>
    <t>Таблица 27. Строительство и ремонт объектов улично-дорожной сети на территории муниципального образования</t>
  </si>
  <si>
    <t>Строительство и реконструкция дорог (за счет всех источников финансирования)</t>
  </si>
  <si>
    <t>кв. метров</t>
  </si>
  <si>
    <t>Строительство и реконструкция тротуаров (за счет всех источников финансирования)</t>
  </si>
  <si>
    <t>Капитальный ремонт дорог (за счет всех источников финансирования)</t>
  </si>
  <si>
    <t>Ремонт дорог (за счет всех источников финансирования)</t>
  </si>
  <si>
    <t>Ремонт тротуаров (за счет всех источников финансирования)</t>
  </si>
  <si>
    <t>Таблица 28. Городской транспорт</t>
  </si>
  <si>
    <t>Перевозка пассажиров транспортом общего пользования</t>
  </si>
  <si>
    <t>млн. поездок</t>
  </si>
  <si>
    <t>Количество маршрутов городского пассажирского транспорта</t>
  </si>
  <si>
    <t>Доля населения, проживающего в населенных пунктах, не имеющих регулярного транспортного сообщения</t>
  </si>
  <si>
    <t>Экология, благоустроенная городская среда, рекреационные зоны</t>
  </si>
  <si>
    <t>Таблица 29. Экология</t>
  </si>
  <si>
    <t>тыс. тонн</t>
  </si>
  <si>
    <t>Удельный объем выбросов загрязняющих веществ на одного жителя</t>
  </si>
  <si>
    <t>тонн</t>
  </si>
  <si>
    <t>Объем сброса сточных вод в поверхностные водные объекты</t>
  </si>
  <si>
    <t>млн. куб. метров</t>
  </si>
  <si>
    <t>Объем сброса загрязненных сточных вод</t>
  </si>
  <si>
    <t>Объем отходов, поступающих для размещения на городские полигоны твердых коммунальных отходов</t>
  </si>
  <si>
    <t>Доля отходов, направленных на переработку</t>
  </si>
  <si>
    <t>Доля жилищного фонда, в котором осуществляется раздельный сбор отходов</t>
  </si>
  <si>
    <t>Таблица 30. Благоустройство</t>
  </si>
  <si>
    <t>Площадь дорог, на которых выполнялись работы по их содержанию</t>
  </si>
  <si>
    <t>Площадь тротуаров, на которых выполнялись работы по их содержанию</t>
  </si>
  <si>
    <t>Безопасность</t>
  </si>
  <si>
    <t>Таблица 31. Правопорядок</t>
  </si>
  <si>
    <t>Количество зарегистрированных преступлений</t>
  </si>
  <si>
    <t>Отдел ГО и ЧС Администрации АГО ( Евсин О.Н.)</t>
  </si>
  <si>
    <t>Уровень преступности среди несовершеннолетних</t>
  </si>
  <si>
    <t>Количество раскрытых преступлений</t>
  </si>
  <si>
    <t>Число добровольных народных дружин</t>
  </si>
  <si>
    <t>Охват видеонаблюдением улиц, парков, скверов, дворовых территорий</t>
  </si>
  <si>
    <t>Развитие гражданского общества</t>
  </si>
  <si>
    <t>Таблица 32. Показатели, характеризующие развитие гражданского общества</t>
  </si>
  <si>
    <t>Число волонтеров, постоянно участвующих в проектах, организуемых органами региональной и муниципальной власти</t>
  </si>
  <si>
    <t>Число социально-культурных проектов, проектов благоустройства, реализуемых общественными организациями</t>
  </si>
  <si>
    <t>Градостроительство, землепользование</t>
  </si>
  <si>
    <t>Таблица 33. Ввод в эксплуатацию объектов жилого и нежилого назначения</t>
  </si>
  <si>
    <t>Ввод жилья</t>
  </si>
  <si>
    <t>Ввод нежилых помещений, в том числе складских, офисных, торговых, гостиничных</t>
  </si>
  <si>
    <t>Таблица 34. Структура разграниченных земель</t>
  </si>
  <si>
    <t>Комитет по управлению имуществом Администрации АГО (Акулова Н.И.)</t>
  </si>
  <si>
    <t>Земли, находящиеся в федеральной собственности</t>
  </si>
  <si>
    <t>гектаров</t>
  </si>
  <si>
    <t>% в общей площади муниципального образования</t>
  </si>
  <si>
    <t>из них земли сельскохозяйственного назначения</t>
  </si>
  <si>
    <t>Земли, находящиеся в собственности субъекта Российской Федерации</t>
  </si>
  <si>
    <t>Земли, находящиеся в муниципальной собственности</t>
  </si>
  <si>
    <t>Земли, находящиеся в частной собственности</t>
  </si>
  <si>
    <t>юридических лиц</t>
  </si>
  <si>
    <t>физических лиц</t>
  </si>
  <si>
    <t>год</t>
  </si>
  <si>
    <t>Контрольное значение на 2024 год</t>
  </si>
  <si>
    <t>Прием в дневные общеобразовательные учреждения всех форм собственностив том числе:</t>
  </si>
  <si>
    <t>Количество выпускников дневных общеобразовательных учрежденийв том числе:</t>
  </si>
  <si>
    <t>Количество детей школьного возраста, не посещающих дневные общеобразовательные учреждения по неуважительной причине в том числе:</t>
  </si>
  <si>
    <t>получающих дополнительное образование, в том числе:</t>
  </si>
  <si>
    <t>Количество спортивных сооружений,в том числе:</t>
  </si>
  <si>
    <t>Количество построенных, реконструированных и отремонтированных плоскостных спортивных сооружений,в том числе:</t>
  </si>
  <si>
    <t>Количество молодых людей, пользующихся услугами учреждений, реализующих государственную молодежную политику, в том числе:</t>
  </si>
  <si>
    <t>Количество учреждений, осуществляющих социальную защиту населения, в том числе:</t>
  </si>
  <si>
    <t>Количество граждан, получивших услуги в центрах помощи семье и детям и реабилитационных центрах для детей с ограниченными возможностями здоровья, из них:</t>
  </si>
  <si>
    <t>Количество инвалидов, из них:</t>
  </si>
  <si>
    <t>Все доходы, в том числе:</t>
  </si>
  <si>
    <t>налоги на прибыль, доходы, из них:</t>
  </si>
  <si>
    <t>налоги на совокупный доход , из них:</t>
  </si>
  <si>
    <t>налоги на имущество, из них:</t>
  </si>
  <si>
    <t>Расходы, в том числе по основным статьям расходов, из них:</t>
  </si>
  <si>
    <t>жилищно-коммунальное хозяйство, в том числе:</t>
  </si>
  <si>
    <t>образование,  в том числе:</t>
  </si>
  <si>
    <t>Объем выбросов вредных веществ в атмосферу, в том числе:</t>
  </si>
  <si>
    <t xml:space="preserve">Управление социальной политики № 3 по Артинскому району (Цивунина О.А.) (по согласованию)
ГАУСО СО "КЦСОН Артинского района"
(Вавилов А.В.)
(по согласованию)
</t>
  </si>
  <si>
    <t>национальная экономика, в том числе:</t>
  </si>
  <si>
    <t xml:space="preserve">Отдел архитектуры и градостроительства Администрации АГО
(Власова Н.А.)
</t>
  </si>
  <si>
    <t xml:space="preserve">Работники Администрации АГО, осуществляющие деятельность по начислениям и выплатам гражданам расходов на оплату ЖКХ 
(Григорьева Д.А.)
</t>
  </si>
  <si>
    <t>год, квартал</t>
  </si>
  <si>
    <t xml:space="preserve"> год</t>
  </si>
  <si>
    <t>13 камер</t>
  </si>
  <si>
    <t>Количество объектов розничной торговли (на конец года)</t>
  </si>
  <si>
    <t>Количество объектов общественного питания</t>
  </si>
  <si>
    <t>Количество посадочных  мест на объектах общественного питания</t>
  </si>
  <si>
    <t>Количество объектов сферы бытового обслуживания (на конец периода)</t>
  </si>
  <si>
    <t>квартал, год</t>
  </si>
  <si>
    <t>Число семей, получивших субсидии и компенсации на оплату жилого помещения и коммунальных услуг, по состоянию на конец отчетного периода</t>
  </si>
  <si>
    <t>Объем начисленных субсидий и компенсаций  на оплату жилого помещения и коммунальных услуг</t>
  </si>
  <si>
    <t>Фактическое значение за год, предшествующий отчетному году</t>
  </si>
  <si>
    <t>Процентов достижения (гр. 7 / гр. 4 * 100)</t>
  </si>
  <si>
    <t>Процентов достижения (гр. 7 / гр. 5 * 100)</t>
  </si>
  <si>
    <t>Процентов к предыдущему году (гр. 7 / гр. 6 * 100)</t>
  </si>
  <si>
    <t>Источник информации (по гр. 6 - 7)</t>
  </si>
  <si>
    <t>Свердловскстат</t>
  </si>
  <si>
    <t>Основные итоги</t>
  </si>
  <si>
    <t xml:space="preserve"> социально-экономического развития</t>
  </si>
  <si>
    <t>Фактическое значение за отчетный период</t>
  </si>
  <si>
    <t>Контрольное значение на год завершения реализации Стратегии социально-экономического развития АГО</t>
  </si>
  <si>
    <t>ГКУ «Артинский ЦЗ»</t>
  </si>
  <si>
    <t>Срок получения информации из Свердловскстата - май</t>
  </si>
  <si>
    <t>за 2 квартал  2024 год</t>
  </si>
  <si>
    <t>нет стат. данных на отчетную дату</t>
  </si>
  <si>
    <t>нет стат.данных</t>
  </si>
  <si>
    <t>нет стат,данных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</si>
</sst>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_-* #,##0.00_р_._-;\-* #,##0.00_р_._-;_-* &quot;-&quot;??_р_._-;_-@_-"/>
    <numFmt numFmtId="167" formatCode="#,##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7.5"/>
      <color indexed="12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Liberation Serif"/>
      <family val="1"/>
      <charset val="204"/>
    </font>
    <font>
      <sz val="9"/>
      <color indexed="81"/>
      <name val="Tahoma"/>
      <family val="2"/>
      <charset val="204"/>
    </font>
    <font>
      <sz val="12"/>
      <name val="Calibri"/>
      <family val="2"/>
      <scheme val="minor"/>
    </font>
    <font>
      <sz val="9"/>
      <color indexed="81"/>
      <name val="Tahoma"/>
      <charset val="1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8" fillId="0" borderId="0"/>
    <xf numFmtId="0" fontId="6" fillId="0" borderId="0"/>
    <xf numFmtId="0" fontId="11" fillId="0" borderId="0"/>
    <xf numFmtId="0" fontId="10" fillId="0" borderId="0"/>
    <xf numFmtId="0" fontId="10" fillId="0" borderId="0"/>
    <xf numFmtId="9" fontId="1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4" fillId="0" borderId="0"/>
  </cellStyleXfs>
  <cellXfs count="15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0" fontId="7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165" fontId="17" fillId="0" borderId="4" xfId="0" applyNumberFormat="1" applyFont="1" applyBorder="1" applyAlignment="1">
      <alignment vertical="center" wrapText="1"/>
    </xf>
    <xf numFmtId="164" fontId="13" fillId="0" borderId="4" xfId="0" applyNumberFormat="1" applyFont="1" applyBorder="1" applyAlignment="1">
      <alignment vertical="center" wrapText="1"/>
    </xf>
    <xf numFmtId="2" fontId="13" fillId="0" borderId="4" xfId="0" applyNumberFormat="1" applyFont="1" applyBorder="1" applyAlignment="1">
      <alignment vertical="center" wrapText="1"/>
    </xf>
    <xf numFmtId="165" fontId="13" fillId="0" borderId="4" xfId="0" applyNumberFormat="1" applyFont="1" applyBorder="1" applyAlignment="1">
      <alignment vertical="center" wrapText="1"/>
    </xf>
    <xf numFmtId="165" fontId="17" fillId="0" borderId="1" xfId="0" applyNumberFormat="1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4" xfId="15" applyFont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3" fillId="0" borderId="4" xfId="15" applyFont="1" applyBorder="1" applyAlignment="1" applyProtection="1">
      <alignment vertical="center" wrapText="1"/>
    </xf>
    <xf numFmtId="0" fontId="13" fillId="0" borderId="4" xfId="0" applyFont="1" applyBorder="1" applyAlignment="1" applyProtection="1">
      <alignment horizontal="center" vertical="center" wrapText="1"/>
    </xf>
    <xf numFmtId="17" fontId="13" fillId="0" borderId="2" xfId="0" applyNumberFormat="1" applyFont="1" applyBorder="1" applyAlignment="1" applyProtection="1">
      <alignment horizontal="center" vertical="center" wrapText="1"/>
    </xf>
    <xf numFmtId="17" fontId="13" fillId="0" borderId="4" xfId="0" applyNumberFormat="1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3" fillId="0" borderId="4" xfId="0" applyNumberFormat="1" applyFont="1" applyBorder="1" applyAlignment="1">
      <alignment vertical="center" wrapText="1"/>
    </xf>
    <xf numFmtId="1" fontId="13" fillId="0" borderId="4" xfId="1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9" fontId="13" fillId="0" borderId="4" xfId="0" applyNumberFormat="1" applyFont="1" applyBorder="1" applyAlignment="1">
      <alignment horizontal="right" vertical="center" wrapText="1"/>
    </xf>
    <xf numFmtId="1" fontId="13" fillId="0" borderId="4" xfId="0" applyNumberFormat="1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49" fontId="20" fillId="0" borderId="1" xfId="0" applyNumberFormat="1" applyFont="1" applyBorder="1" applyAlignment="1">
      <alignment horizontal="justify" vertical="distributed"/>
    </xf>
    <xf numFmtId="49" fontId="17" fillId="0" borderId="1" xfId="0" applyNumberFormat="1" applyFont="1" applyBorder="1" applyAlignment="1">
      <alignment horizontal="justify" vertical="distributed" wrapText="1"/>
    </xf>
    <xf numFmtId="0" fontId="17" fillId="0" borderId="3" xfId="0" applyFont="1" applyBorder="1" applyAlignment="1">
      <alignment vertical="center" wrapText="1"/>
    </xf>
    <xf numFmtId="165" fontId="16" fillId="2" borderId="2" xfId="0" applyNumberFormat="1" applyFont="1" applyFill="1" applyBorder="1" applyAlignment="1">
      <alignment vertical="center" wrapText="1"/>
    </xf>
    <xf numFmtId="165" fontId="13" fillId="2" borderId="4" xfId="0" applyNumberFormat="1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3" fillId="0" borderId="0" xfId="0" applyFont="1"/>
    <xf numFmtId="16" fontId="13" fillId="0" borderId="2" xfId="0" applyNumberFormat="1" applyFont="1" applyBorder="1" applyAlignment="1">
      <alignment horizontal="center" vertical="center" wrapText="1"/>
    </xf>
    <xf numFmtId="165" fontId="13" fillId="3" borderId="4" xfId="0" applyNumberFormat="1" applyFont="1" applyFill="1" applyBorder="1" applyAlignment="1">
      <alignment vertical="center" wrapText="1"/>
    </xf>
    <xf numFmtId="165" fontId="13" fillId="3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3" fillId="5" borderId="4" xfId="0" applyFont="1" applyFill="1" applyBorder="1" applyAlignment="1">
      <alignment vertical="center" wrapText="1"/>
    </xf>
    <xf numFmtId="164" fontId="13" fillId="2" borderId="4" xfId="0" applyNumberFormat="1" applyFont="1" applyFill="1" applyBorder="1" applyAlignment="1">
      <alignment vertical="center" wrapText="1"/>
    </xf>
    <xf numFmtId="2" fontId="13" fillId="2" borderId="4" xfId="0" applyNumberFormat="1" applyFont="1" applyFill="1" applyBorder="1" applyAlignment="1">
      <alignment vertical="center" wrapText="1"/>
    </xf>
    <xf numFmtId="164" fontId="13" fillId="0" borderId="4" xfId="0" applyNumberFormat="1" applyFont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3" fillId="0" borderId="1" xfId="0" applyFont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 wrapText="1"/>
    </xf>
    <xf numFmtId="3" fontId="13" fillId="0" borderId="4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right" vertical="center" wrapText="1"/>
    </xf>
    <xf numFmtId="165" fontId="13" fillId="0" borderId="4" xfId="0" applyNumberFormat="1" applyFont="1" applyFill="1" applyBorder="1" applyAlignment="1">
      <alignment horizontal="right" vertical="center" wrapText="1"/>
    </xf>
    <xf numFmtId="165" fontId="13" fillId="0" borderId="5" xfId="0" applyNumberFormat="1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22" fillId="0" borderId="1" xfId="0" applyFont="1" applyBorder="1"/>
    <xf numFmtId="165" fontId="16" fillId="0" borderId="2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22" fillId="0" borderId="11" xfId="0" applyFont="1" applyBorder="1"/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7" fontId="13" fillId="2" borderId="4" xfId="0" applyNumberFormat="1" applyFont="1" applyFill="1" applyBorder="1" applyAlignment="1" applyProtection="1">
      <alignment vertical="center" wrapText="1"/>
    </xf>
    <xf numFmtId="165" fontId="13" fillId="2" borderId="4" xfId="0" applyNumberFormat="1" applyFont="1" applyFill="1" applyBorder="1" applyAlignment="1" applyProtection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vertical="center" wrapText="1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13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22" fillId="0" borderId="3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vertical="center" wrapText="1"/>
    </xf>
    <xf numFmtId="2" fontId="17" fillId="0" borderId="1" xfId="0" applyNumberFormat="1" applyFont="1" applyBorder="1" applyAlignment="1">
      <alignment vertical="center" wrapText="1"/>
    </xf>
    <xf numFmtId="164" fontId="17" fillId="2" borderId="4" xfId="0" applyNumberFormat="1" applyFont="1" applyFill="1" applyBorder="1" applyAlignment="1">
      <alignment vertical="center" wrapText="1"/>
    </xf>
    <xf numFmtId="164" fontId="17" fillId="6" borderId="1" xfId="0" applyNumberFormat="1" applyFont="1" applyFill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</cellXfs>
  <cellStyles count="16">
    <cellStyle name="Гиперссылка 2" xfId="3"/>
    <cellStyle name="Обычный" xfId="0" builtinId="0"/>
    <cellStyle name="Обычный 11" xfId="4"/>
    <cellStyle name="Обычный 11 2" xfId="5"/>
    <cellStyle name="Обычный 12 2" xfId="6"/>
    <cellStyle name="Обычный 2" xfId="7"/>
    <cellStyle name="Обычный 3" xfId="8"/>
    <cellStyle name="Обычный 4" xfId="2"/>
    <cellStyle name="Обычный 4 2" xfId="9"/>
    <cellStyle name="Обычный 5" xfId="10"/>
    <cellStyle name="Обычный 5 2" xfId="11"/>
    <cellStyle name="Обычный 6" xfId="15"/>
    <cellStyle name="Процентный" xfId="1" builtinId="5"/>
    <cellStyle name="Процентный 2" xfId="12"/>
    <cellStyle name="Финансовый 2" xfId="14"/>
    <cellStyle name="Финансовый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4"/>
  <sheetViews>
    <sheetView tabSelected="1" view="pageBreakPreview" zoomScale="70" zoomScaleNormal="70" zoomScaleSheetLayoutView="70" zoomScalePageLayoutView="40" workbookViewId="0">
      <selection activeCell="K427" sqref="K427"/>
    </sheetView>
  </sheetViews>
  <sheetFormatPr defaultRowHeight="14.5" x14ac:dyDescent="0.35"/>
  <cols>
    <col min="2" max="2" width="51.54296875" customWidth="1"/>
    <col min="3" max="3" width="8.54296875" customWidth="1"/>
    <col min="4" max="4" width="11.453125" customWidth="1"/>
    <col min="5" max="5" width="12.453125" customWidth="1"/>
    <col min="6" max="6" width="12.54296875" customWidth="1"/>
    <col min="7" max="11" width="13.26953125" customWidth="1"/>
    <col min="12" max="12" width="14.1796875" customWidth="1"/>
  </cols>
  <sheetData>
    <row r="1" spans="1:12" ht="18" x14ac:dyDescent="0.35">
      <c r="B1" s="1"/>
      <c r="C1" s="3" t="s">
        <v>440</v>
      </c>
    </row>
    <row r="2" spans="1:12" ht="18" x14ac:dyDescent="0.35">
      <c r="B2" s="1"/>
      <c r="C2" s="3" t="s">
        <v>441</v>
      </c>
    </row>
    <row r="3" spans="1:12" ht="18" x14ac:dyDescent="0.35">
      <c r="B3" s="1"/>
      <c r="C3" s="3" t="s">
        <v>0</v>
      </c>
    </row>
    <row r="4" spans="1:12" ht="18" x14ac:dyDescent="0.35">
      <c r="B4" s="2"/>
      <c r="C4" s="158" t="s">
        <v>446</v>
      </c>
    </row>
    <row r="5" spans="1:12" ht="15" thickBot="1" x14ac:dyDescent="0.4"/>
    <row r="6" spans="1:12" ht="136" customHeigh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19" t="s">
        <v>401</v>
      </c>
      <c r="F6" s="20" t="s">
        <v>443</v>
      </c>
      <c r="G6" s="21" t="s">
        <v>434</v>
      </c>
      <c r="H6" s="21" t="s">
        <v>442</v>
      </c>
      <c r="I6" s="21" t="s">
        <v>435</v>
      </c>
      <c r="J6" s="21" t="s">
        <v>436</v>
      </c>
      <c r="K6" s="21" t="s">
        <v>437</v>
      </c>
      <c r="L6" s="21" t="s">
        <v>438</v>
      </c>
    </row>
    <row r="7" spans="1:12" ht="21" customHeight="1" x14ac:dyDescent="0.35">
      <c r="A7" s="22">
        <v>1</v>
      </c>
      <c r="B7" s="22">
        <v>2</v>
      </c>
      <c r="C7" s="22">
        <v>3</v>
      </c>
      <c r="D7" s="22"/>
      <c r="E7" s="22">
        <v>4</v>
      </c>
      <c r="F7" s="23">
        <v>5</v>
      </c>
      <c r="G7" s="23">
        <v>6</v>
      </c>
      <c r="H7" s="23">
        <v>7</v>
      </c>
      <c r="I7" s="23">
        <v>8</v>
      </c>
      <c r="J7" s="23">
        <v>9</v>
      </c>
      <c r="K7" s="23">
        <v>10</v>
      </c>
      <c r="L7" s="23">
        <v>11</v>
      </c>
    </row>
    <row r="8" spans="1:12" ht="17.149999999999999" customHeight="1" thickBot="1" x14ac:dyDescent="0.4">
      <c r="A8" s="17"/>
      <c r="B8" s="138" t="s">
        <v>6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</row>
    <row r="9" spans="1:12" ht="16" thickBot="1" x14ac:dyDescent="0.4">
      <c r="A9" s="17"/>
      <c r="B9" s="140" t="s">
        <v>7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</row>
    <row r="10" spans="1:12" ht="23.5" customHeight="1" thickBot="1" x14ac:dyDescent="0.4">
      <c r="A10" s="17">
        <v>1</v>
      </c>
      <c r="B10" s="101" t="s">
        <v>8</v>
      </c>
      <c r="C10" s="102"/>
      <c r="D10" s="102"/>
      <c r="E10" s="102"/>
      <c r="F10" s="24"/>
      <c r="G10" s="24"/>
      <c r="H10" s="24"/>
      <c r="I10" s="24"/>
      <c r="J10" s="24"/>
      <c r="K10" s="24"/>
      <c r="L10" s="24"/>
    </row>
    <row r="11" spans="1:12" ht="31" customHeight="1" thickBot="1" x14ac:dyDescent="0.4">
      <c r="A11" s="17">
        <f>A10+1</f>
        <v>2</v>
      </c>
      <c r="B11" s="94" t="s">
        <v>9</v>
      </c>
      <c r="C11" s="25" t="s">
        <v>10</v>
      </c>
      <c r="D11" s="26" t="s">
        <v>400</v>
      </c>
      <c r="E11" s="26">
        <v>24.963999999999999</v>
      </c>
      <c r="F11" s="26">
        <v>27.638000000000002</v>
      </c>
      <c r="G11" s="26">
        <v>25.24</v>
      </c>
      <c r="H11" s="41">
        <v>24.963999999999999</v>
      </c>
      <c r="I11" s="26">
        <f>H11/E11*100</f>
        <v>100</v>
      </c>
      <c r="J11" s="29">
        <f>H11/F11*100</f>
        <v>90.324914972139808</v>
      </c>
      <c r="K11" s="29">
        <f>H11/G11*100</f>
        <v>98.906497622820922</v>
      </c>
      <c r="L11" s="27" t="s">
        <v>439</v>
      </c>
    </row>
    <row r="12" spans="1:12" ht="29.15" customHeight="1" thickBot="1" x14ac:dyDescent="0.4">
      <c r="A12" s="17">
        <f t="shared" ref="A12:A75" si="0">A11+1</f>
        <v>3</v>
      </c>
      <c r="B12" s="91" t="s">
        <v>11</v>
      </c>
      <c r="C12" s="89" t="s">
        <v>12</v>
      </c>
      <c r="D12" s="26" t="s">
        <v>424</v>
      </c>
      <c r="E12" s="26">
        <v>243</v>
      </c>
      <c r="F12" s="26"/>
      <c r="G12" s="26">
        <v>256</v>
      </c>
      <c r="H12" s="41">
        <v>113</v>
      </c>
      <c r="I12" s="31">
        <f t="shared" ref="I12:I17" si="1">H12/E12*100</f>
        <v>46.502057613168724</v>
      </c>
      <c r="J12" s="31"/>
      <c r="K12" s="31">
        <f t="shared" ref="K12:K17" si="2">H12/G12*100</f>
        <v>44.140625</v>
      </c>
      <c r="L12" s="27" t="s">
        <v>439</v>
      </c>
    </row>
    <row r="13" spans="1:12" ht="28" customHeight="1" thickBot="1" x14ac:dyDescent="0.4">
      <c r="A13" s="17">
        <f t="shared" si="0"/>
        <v>4</v>
      </c>
      <c r="B13" s="91" t="s">
        <v>13</v>
      </c>
      <c r="C13" s="89" t="s">
        <v>14</v>
      </c>
      <c r="D13" s="26" t="s">
        <v>424</v>
      </c>
      <c r="E13" s="29">
        <f>E12/E11</f>
        <v>9.7340169844576199</v>
      </c>
      <c r="F13" s="26">
        <v>17.7</v>
      </c>
      <c r="G13" s="29">
        <f>G12/G11</f>
        <v>10.142630744849447</v>
      </c>
      <c r="H13" s="67">
        <f>H12/H11</f>
        <v>4.5265181861881114</v>
      </c>
      <c r="I13" s="31">
        <f t="shared" si="1"/>
        <v>46.502057613168724</v>
      </c>
      <c r="J13" s="31">
        <f t="shared" ref="J12:J16" si="3">H13/F13*100</f>
        <v>25.573549074509106</v>
      </c>
      <c r="K13" s="31">
        <f t="shared" si="2"/>
        <v>44.628640241948403</v>
      </c>
      <c r="L13" s="27" t="s">
        <v>439</v>
      </c>
    </row>
    <row r="14" spans="1:12" ht="29.15" customHeight="1" thickBot="1" x14ac:dyDescent="0.4">
      <c r="A14" s="17">
        <f t="shared" si="0"/>
        <v>5</v>
      </c>
      <c r="B14" s="91" t="s">
        <v>15</v>
      </c>
      <c r="C14" s="89" t="s">
        <v>12</v>
      </c>
      <c r="D14" s="26" t="s">
        <v>424</v>
      </c>
      <c r="E14" s="26">
        <v>399</v>
      </c>
      <c r="F14" s="26"/>
      <c r="G14" s="26">
        <v>420</v>
      </c>
      <c r="H14" s="41">
        <v>214</v>
      </c>
      <c r="I14" s="31">
        <f t="shared" si="1"/>
        <v>53.634085213032577</v>
      </c>
      <c r="J14" s="31"/>
      <c r="K14" s="31">
        <f t="shared" si="2"/>
        <v>50.952380952380949</v>
      </c>
      <c r="L14" s="27" t="s">
        <v>439</v>
      </c>
    </row>
    <row r="15" spans="1:12" ht="31.5" thickBot="1" x14ac:dyDescent="0.4">
      <c r="A15" s="17">
        <f t="shared" si="0"/>
        <v>6</v>
      </c>
      <c r="B15" s="91" t="s">
        <v>16</v>
      </c>
      <c r="C15" s="89" t="s">
        <v>14</v>
      </c>
      <c r="D15" s="26" t="s">
        <v>424</v>
      </c>
      <c r="E15" s="29">
        <f>E14/E11</f>
        <v>15.983015542381029</v>
      </c>
      <c r="F15" s="26">
        <v>14.1</v>
      </c>
      <c r="G15" s="29">
        <f>G14/G11</f>
        <v>16.640253565768621</v>
      </c>
      <c r="H15" s="67">
        <f>H14/H11</f>
        <v>8.5723441756128835</v>
      </c>
      <c r="I15" s="31">
        <f t="shared" si="1"/>
        <v>53.634085213032591</v>
      </c>
      <c r="J15" s="31">
        <f t="shared" si="3"/>
        <v>60.796767202928251</v>
      </c>
      <c r="K15" s="31">
        <f t="shared" si="2"/>
        <v>51.515706426778372</v>
      </c>
      <c r="L15" s="27" t="s">
        <v>439</v>
      </c>
    </row>
    <row r="16" spans="1:12" ht="31.5" thickBot="1" x14ac:dyDescent="0.4">
      <c r="A16" s="17">
        <f t="shared" si="0"/>
        <v>7</v>
      </c>
      <c r="B16" s="91" t="s">
        <v>17</v>
      </c>
      <c r="C16" s="89" t="s">
        <v>12</v>
      </c>
      <c r="D16" s="26" t="s">
        <v>424</v>
      </c>
      <c r="E16" s="26">
        <f>E12-E14</f>
        <v>-156</v>
      </c>
      <c r="F16" s="26"/>
      <c r="G16" s="26">
        <f>G12-G14</f>
        <v>-164</v>
      </c>
      <c r="H16" s="41">
        <f>H12-H14</f>
        <v>-101</v>
      </c>
      <c r="I16" s="31">
        <f t="shared" si="1"/>
        <v>64.743589743589752</v>
      </c>
      <c r="J16" s="31"/>
      <c r="K16" s="31">
        <f t="shared" si="2"/>
        <v>61.585365853658537</v>
      </c>
      <c r="L16" s="27" t="s">
        <v>439</v>
      </c>
    </row>
    <row r="17" spans="1:12" ht="31.5" thickBot="1" x14ac:dyDescent="0.4">
      <c r="A17" s="17">
        <f t="shared" si="0"/>
        <v>8</v>
      </c>
      <c r="B17" s="91" t="s">
        <v>18</v>
      </c>
      <c r="C17" s="89" t="s">
        <v>14</v>
      </c>
      <c r="D17" s="26" t="s">
        <v>424</v>
      </c>
      <c r="E17" s="30">
        <f>E16/E11</f>
        <v>-6.24899855792341</v>
      </c>
      <c r="F17" s="26"/>
      <c r="G17" s="30">
        <f>G16/G11</f>
        <v>-6.497622820919176</v>
      </c>
      <c r="H17" s="68">
        <f>H16/H11</f>
        <v>-4.0458259894247721</v>
      </c>
      <c r="I17" s="31">
        <f t="shared" si="1"/>
        <v>64.743589743589752</v>
      </c>
      <c r="J17" s="31"/>
      <c r="K17" s="31">
        <f t="shared" si="2"/>
        <v>62.266248764073929</v>
      </c>
      <c r="L17" s="27" t="s">
        <v>439</v>
      </c>
    </row>
    <row r="18" spans="1:12" ht="16" hidden="1" thickBot="1" x14ac:dyDescent="0.4">
      <c r="A18" s="17">
        <f t="shared" si="0"/>
        <v>9</v>
      </c>
      <c r="B18" s="91" t="s">
        <v>19</v>
      </c>
      <c r="C18" s="89" t="s">
        <v>12</v>
      </c>
      <c r="D18" s="26" t="s">
        <v>400</v>
      </c>
      <c r="E18" s="26">
        <f>E19-E20</f>
        <v>-96</v>
      </c>
      <c r="F18" s="26"/>
      <c r="G18" s="26"/>
      <c r="H18" s="66"/>
      <c r="I18" s="31">
        <f t="shared" ref="I18:I81" si="4">H18/E18*100</f>
        <v>0</v>
      </c>
      <c r="J18" s="31" t="e">
        <f t="shared" ref="J18:J81" si="5">H18/F18*100</f>
        <v>#DIV/0!</v>
      </c>
      <c r="K18" s="31" t="e">
        <f t="shared" ref="K18:K81" si="6">H18/G18*100</f>
        <v>#DIV/0!</v>
      </c>
      <c r="L18" s="31"/>
    </row>
    <row r="19" spans="1:12" ht="16" hidden="1" thickBot="1" x14ac:dyDescent="0.4">
      <c r="A19" s="17">
        <f t="shared" si="0"/>
        <v>10</v>
      </c>
      <c r="B19" s="91" t="s">
        <v>20</v>
      </c>
      <c r="C19" s="89" t="s">
        <v>12</v>
      </c>
      <c r="D19" s="26" t="s">
        <v>400</v>
      </c>
      <c r="E19" s="26">
        <v>685</v>
      </c>
      <c r="F19" s="26"/>
      <c r="G19" s="26"/>
      <c r="H19" s="66"/>
      <c r="I19" s="31">
        <f t="shared" si="4"/>
        <v>0</v>
      </c>
      <c r="J19" s="31" t="e">
        <f t="shared" si="5"/>
        <v>#DIV/0!</v>
      </c>
      <c r="K19" s="31" t="e">
        <f t="shared" si="6"/>
        <v>#DIV/0!</v>
      </c>
      <c r="L19" s="31"/>
    </row>
    <row r="20" spans="1:12" ht="16" hidden="1" thickBot="1" x14ac:dyDescent="0.4">
      <c r="A20" s="17">
        <f t="shared" si="0"/>
        <v>11</v>
      </c>
      <c r="B20" s="91" t="s">
        <v>21</v>
      </c>
      <c r="C20" s="89" t="s">
        <v>12</v>
      </c>
      <c r="D20" s="26" t="s">
        <v>400</v>
      </c>
      <c r="E20" s="26">
        <v>781</v>
      </c>
      <c r="F20" s="26"/>
      <c r="G20" s="26"/>
      <c r="H20" s="66"/>
      <c r="I20" s="31">
        <f t="shared" si="4"/>
        <v>0</v>
      </c>
      <c r="J20" s="31" t="e">
        <f t="shared" si="5"/>
        <v>#DIV/0!</v>
      </c>
      <c r="K20" s="31" t="e">
        <f t="shared" si="6"/>
        <v>#DIV/0!</v>
      </c>
      <c r="L20" s="31"/>
    </row>
    <row r="21" spans="1:12" ht="16" hidden="1" thickBot="1" x14ac:dyDescent="0.4">
      <c r="A21" s="17">
        <f t="shared" si="0"/>
        <v>12</v>
      </c>
      <c r="B21" s="91" t="s">
        <v>22</v>
      </c>
      <c r="C21" s="89" t="s">
        <v>14</v>
      </c>
      <c r="D21" s="26" t="s">
        <v>400</v>
      </c>
      <c r="E21" s="26">
        <v>168</v>
      </c>
      <c r="F21" s="26"/>
      <c r="G21" s="26"/>
      <c r="H21" s="66"/>
      <c r="I21" s="31">
        <f t="shared" si="4"/>
        <v>0</v>
      </c>
      <c r="J21" s="31" t="e">
        <f t="shared" si="5"/>
        <v>#DIV/0!</v>
      </c>
      <c r="K21" s="31" t="e">
        <f t="shared" si="6"/>
        <v>#DIV/0!</v>
      </c>
      <c r="L21" s="31"/>
    </row>
    <row r="22" spans="1:12" ht="16" hidden="1" thickBot="1" x14ac:dyDescent="0.4">
      <c r="A22" s="17">
        <f t="shared" si="0"/>
        <v>13</v>
      </c>
      <c r="B22" s="91" t="s">
        <v>23</v>
      </c>
      <c r="C22" s="89" t="s">
        <v>14</v>
      </c>
      <c r="D22" s="26" t="s">
        <v>400</v>
      </c>
      <c r="E22" s="29">
        <f>E21/E11</f>
        <v>6.7296907546867493</v>
      </c>
      <c r="F22" s="26"/>
      <c r="G22" s="26"/>
      <c r="H22" s="66"/>
      <c r="I22" s="31">
        <f t="shared" si="4"/>
        <v>0</v>
      </c>
      <c r="J22" s="31" t="e">
        <f t="shared" si="5"/>
        <v>#DIV/0!</v>
      </c>
      <c r="K22" s="31" t="e">
        <f t="shared" si="6"/>
        <v>#DIV/0!</v>
      </c>
      <c r="L22" s="31"/>
    </row>
    <row r="23" spans="1:12" ht="16" hidden="1" thickBot="1" x14ac:dyDescent="0.4">
      <c r="A23" s="17">
        <f t="shared" si="0"/>
        <v>14</v>
      </c>
      <c r="B23" s="91" t="s">
        <v>24</v>
      </c>
      <c r="C23" s="89" t="s">
        <v>14</v>
      </c>
      <c r="D23" s="26" t="s">
        <v>400</v>
      </c>
      <c r="E23" s="29">
        <v>125</v>
      </c>
      <c r="F23" s="26"/>
      <c r="G23" s="26"/>
      <c r="H23" s="66"/>
      <c r="I23" s="31">
        <f t="shared" si="4"/>
        <v>0</v>
      </c>
      <c r="J23" s="31" t="e">
        <f t="shared" si="5"/>
        <v>#DIV/0!</v>
      </c>
      <c r="K23" s="31" t="e">
        <f t="shared" si="6"/>
        <v>#DIV/0!</v>
      </c>
      <c r="L23" s="31"/>
    </row>
    <row r="24" spans="1:12" ht="31.5" hidden="1" thickBot="1" x14ac:dyDescent="0.4">
      <c r="A24" s="17">
        <f t="shared" si="0"/>
        <v>15</v>
      </c>
      <c r="B24" s="91" t="s">
        <v>25</v>
      </c>
      <c r="C24" s="89" t="s">
        <v>14</v>
      </c>
      <c r="D24" s="26" t="s">
        <v>400</v>
      </c>
      <c r="E24" s="29">
        <f>E23/E11</f>
        <v>5.0072103829514507</v>
      </c>
      <c r="F24" s="26"/>
      <c r="G24" s="26"/>
      <c r="H24" s="66"/>
      <c r="I24" s="31">
        <f t="shared" si="4"/>
        <v>0</v>
      </c>
      <c r="J24" s="31" t="e">
        <f t="shared" si="5"/>
        <v>#DIV/0!</v>
      </c>
      <c r="K24" s="31" t="e">
        <f t="shared" si="6"/>
        <v>#DIV/0!</v>
      </c>
      <c r="L24" s="31"/>
    </row>
    <row r="25" spans="1:12" ht="16" hidden="1" thickBot="1" x14ac:dyDescent="0.4">
      <c r="A25" s="17">
        <f t="shared" si="0"/>
        <v>16</v>
      </c>
      <c r="B25" s="91" t="s">
        <v>26</v>
      </c>
      <c r="C25" s="89" t="s">
        <v>14</v>
      </c>
      <c r="D25" s="26" t="s">
        <v>400</v>
      </c>
      <c r="E25" s="29">
        <f>E21/E23</f>
        <v>1.3440000000000001</v>
      </c>
      <c r="F25" s="26"/>
      <c r="G25" s="26"/>
      <c r="H25" s="66"/>
      <c r="I25" s="31">
        <f t="shared" si="4"/>
        <v>0</v>
      </c>
      <c r="J25" s="31" t="e">
        <f t="shared" si="5"/>
        <v>#DIV/0!</v>
      </c>
      <c r="K25" s="31" t="e">
        <f t="shared" si="6"/>
        <v>#DIV/0!</v>
      </c>
      <c r="L25" s="31"/>
    </row>
    <row r="26" spans="1:12" ht="44.5" hidden="1" customHeight="1" thickBot="1" x14ac:dyDescent="0.4">
      <c r="A26" s="17">
        <f t="shared" si="0"/>
        <v>17</v>
      </c>
      <c r="B26" s="101" t="s">
        <v>27</v>
      </c>
      <c r="C26" s="102"/>
      <c r="D26" s="102"/>
      <c r="E26" s="102"/>
      <c r="F26" s="94"/>
      <c r="G26" s="94"/>
      <c r="H26" s="70"/>
      <c r="I26" s="31" t="e">
        <f t="shared" si="4"/>
        <v>#DIV/0!</v>
      </c>
      <c r="J26" s="31" t="e">
        <f t="shared" si="5"/>
        <v>#DIV/0!</v>
      </c>
      <c r="K26" s="31" t="e">
        <f t="shared" si="6"/>
        <v>#DIV/0!</v>
      </c>
      <c r="L26" s="32"/>
    </row>
    <row r="27" spans="1:12" ht="27.65" hidden="1" customHeight="1" thickBot="1" x14ac:dyDescent="0.4">
      <c r="A27" s="17">
        <f t="shared" si="0"/>
        <v>18</v>
      </c>
      <c r="B27" s="124" t="s">
        <v>28</v>
      </c>
      <c r="C27" s="92" t="s">
        <v>12</v>
      </c>
      <c r="D27" s="26" t="s">
        <v>400</v>
      </c>
      <c r="E27" s="26">
        <f>E11*0.2*1000</f>
        <v>4992.8</v>
      </c>
      <c r="F27" s="26"/>
      <c r="G27" s="94"/>
      <c r="H27" s="70"/>
      <c r="I27" s="31">
        <f t="shared" si="4"/>
        <v>0</v>
      </c>
      <c r="J27" s="31" t="e">
        <f t="shared" si="5"/>
        <v>#DIV/0!</v>
      </c>
      <c r="K27" s="31" t="e">
        <f t="shared" si="6"/>
        <v>#DIV/0!</v>
      </c>
      <c r="L27" s="32"/>
    </row>
    <row r="28" spans="1:12" ht="93.5" hidden="1" thickBot="1" x14ac:dyDescent="0.4">
      <c r="A28" s="17">
        <f t="shared" si="0"/>
        <v>19</v>
      </c>
      <c r="B28" s="125"/>
      <c r="C28" s="93" t="s">
        <v>29</v>
      </c>
      <c r="D28" s="26" t="s">
        <v>400</v>
      </c>
      <c r="E28" s="26">
        <f>E27/E11/1000*100</f>
        <v>20.000000000000004</v>
      </c>
      <c r="F28" s="26"/>
      <c r="G28" s="94"/>
      <c r="H28" s="70"/>
      <c r="I28" s="31">
        <f t="shared" si="4"/>
        <v>0</v>
      </c>
      <c r="J28" s="31" t="e">
        <f t="shared" si="5"/>
        <v>#DIV/0!</v>
      </c>
      <c r="K28" s="31" t="e">
        <f t="shared" si="6"/>
        <v>#DIV/0!</v>
      </c>
      <c r="L28" s="32"/>
    </row>
    <row r="29" spans="1:12" ht="30.65" hidden="1" customHeight="1" thickBot="1" x14ac:dyDescent="0.4">
      <c r="A29" s="17">
        <f t="shared" si="0"/>
        <v>20</v>
      </c>
      <c r="B29" s="124" t="s">
        <v>30</v>
      </c>
      <c r="C29" s="93" t="s">
        <v>12</v>
      </c>
      <c r="D29" s="26" t="s">
        <v>400</v>
      </c>
      <c r="E29" s="26">
        <f>E11*0.5*1000</f>
        <v>12482</v>
      </c>
      <c r="F29" s="26"/>
      <c r="G29" s="94"/>
      <c r="H29" s="70"/>
      <c r="I29" s="31">
        <f t="shared" si="4"/>
        <v>0</v>
      </c>
      <c r="J29" s="31" t="e">
        <f t="shared" si="5"/>
        <v>#DIV/0!</v>
      </c>
      <c r="K29" s="31" t="e">
        <f t="shared" si="6"/>
        <v>#DIV/0!</v>
      </c>
      <c r="L29" s="32"/>
    </row>
    <row r="30" spans="1:12" ht="47.15" hidden="1" customHeight="1" thickBot="1" x14ac:dyDescent="0.4">
      <c r="A30" s="17">
        <f t="shared" si="0"/>
        <v>21</v>
      </c>
      <c r="B30" s="125"/>
      <c r="C30" s="93" t="s">
        <v>29</v>
      </c>
      <c r="D30" s="26" t="s">
        <v>400</v>
      </c>
      <c r="E30" s="26">
        <f>E29/E11/1000*100</f>
        <v>50</v>
      </c>
      <c r="F30" s="26"/>
      <c r="G30" s="94"/>
      <c r="H30" s="70"/>
      <c r="I30" s="31">
        <f t="shared" si="4"/>
        <v>0</v>
      </c>
      <c r="J30" s="31" t="e">
        <f t="shared" si="5"/>
        <v>#DIV/0!</v>
      </c>
      <c r="K30" s="31" t="e">
        <f t="shared" si="6"/>
        <v>#DIV/0!</v>
      </c>
      <c r="L30" s="32"/>
    </row>
    <row r="31" spans="1:12" ht="30.65" hidden="1" customHeight="1" thickBot="1" x14ac:dyDescent="0.4">
      <c r="A31" s="17">
        <f t="shared" si="0"/>
        <v>22</v>
      </c>
      <c r="B31" s="124" t="s">
        <v>31</v>
      </c>
      <c r="C31" s="93" t="s">
        <v>12</v>
      </c>
      <c r="D31" s="26" t="s">
        <v>400</v>
      </c>
      <c r="E31" s="26">
        <f>E11*1000*0.3</f>
        <v>7489.2</v>
      </c>
      <c r="F31" s="26"/>
      <c r="G31" s="94"/>
      <c r="H31" s="70"/>
      <c r="I31" s="31">
        <f t="shared" si="4"/>
        <v>0</v>
      </c>
      <c r="J31" s="31" t="e">
        <f t="shared" si="5"/>
        <v>#DIV/0!</v>
      </c>
      <c r="K31" s="31" t="e">
        <f t="shared" si="6"/>
        <v>#DIV/0!</v>
      </c>
      <c r="L31" s="32"/>
    </row>
    <row r="32" spans="1:12" ht="48.65" hidden="1" customHeight="1" thickBot="1" x14ac:dyDescent="0.4">
      <c r="A32" s="17">
        <f t="shared" si="0"/>
        <v>23</v>
      </c>
      <c r="B32" s="125"/>
      <c r="C32" s="93" t="s">
        <v>29</v>
      </c>
      <c r="D32" s="26" t="s">
        <v>400</v>
      </c>
      <c r="E32" s="26">
        <f>E31/E11/1000*100</f>
        <v>30</v>
      </c>
      <c r="F32" s="26"/>
      <c r="G32" s="94"/>
      <c r="H32" s="70"/>
      <c r="I32" s="31">
        <f t="shared" si="4"/>
        <v>0</v>
      </c>
      <c r="J32" s="31" t="e">
        <f t="shared" si="5"/>
        <v>#DIV/0!</v>
      </c>
      <c r="K32" s="31" t="e">
        <f t="shared" si="6"/>
        <v>#DIV/0!</v>
      </c>
      <c r="L32" s="32"/>
    </row>
    <row r="33" spans="1:12" ht="27.65" customHeight="1" thickBot="1" x14ac:dyDescent="0.4">
      <c r="A33" s="17">
        <f t="shared" si="0"/>
        <v>24</v>
      </c>
      <c r="B33" s="111" t="s">
        <v>32</v>
      </c>
      <c r="C33" s="112"/>
      <c r="D33" s="112"/>
      <c r="E33" s="113"/>
      <c r="F33" s="124" t="s">
        <v>34</v>
      </c>
      <c r="G33" s="94"/>
      <c r="H33" s="33"/>
      <c r="I33" s="31"/>
      <c r="J33" s="31"/>
      <c r="K33" s="31"/>
      <c r="L33" s="32"/>
    </row>
    <row r="34" spans="1:12" ht="48.65" customHeight="1" thickBot="1" x14ac:dyDescent="0.4">
      <c r="A34" s="17">
        <f t="shared" si="0"/>
        <v>25</v>
      </c>
      <c r="B34" s="101" t="s">
        <v>33</v>
      </c>
      <c r="C34" s="102"/>
      <c r="D34" s="102"/>
      <c r="E34" s="103"/>
      <c r="F34" s="142"/>
      <c r="G34" s="94"/>
      <c r="H34" s="33"/>
      <c r="I34" s="31"/>
      <c r="J34" s="31"/>
      <c r="K34" s="31"/>
      <c r="L34" s="32"/>
    </row>
    <row r="35" spans="1:12" ht="31.5" thickBot="1" x14ac:dyDescent="0.4">
      <c r="A35" s="17">
        <f t="shared" si="0"/>
        <v>26</v>
      </c>
      <c r="B35" s="33" t="s">
        <v>35</v>
      </c>
      <c r="C35" s="92" t="s">
        <v>36</v>
      </c>
      <c r="D35" s="34" t="s">
        <v>400</v>
      </c>
      <c r="E35" s="34">
        <v>631.1</v>
      </c>
      <c r="F35" s="26"/>
      <c r="G35" s="94">
        <v>554.1</v>
      </c>
      <c r="H35" s="65">
        <v>774</v>
      </c>
      <c r="I35" s="31">
        <f t="shared" si="4"/>
        <v>122.64300427824433</v>
      </c>
      <c r="J35" s="31"/>
      <c r="K35" s="31">
        <f t="shared" si="6"/>
        <v>139.68597726042231</v>
      </c>
      <c r="L35" s="32"/>
    </row>
    <row r="36" spans="1:12" ht="31.5" thickBot="1" x14ac:dyDescent="0.4">
      <c r="A36" s="17">
        <f t="shared" si="0"/>
        <v>27</v>
      </c>
      <c r="B36" s="35" t="s">
        <v>37</v>
      </c>
      <c r="C36" s="93" t="s">
        <v>36</v>
      </c>
      <c r="D36" s="34" t="s">
        <v>400</v>
      </c>
      <c r="E36" s="34">
        <v>669.6</v>
      </c>
      <c r="F36" s="26">
        <v>634.20000000000005</v>
      </c>
      <c r="G36" s="94">
        <v>746.6</v>
      </c>
      <c r="H36" s="65">
        <v>855.8</v>
      </c>
      <c r="I36" s="31">
        <f t="shared" si="4"/>
        <v>127.80764635603343</v>
      </c>
      <c r="J36" s="31">
        <f t="shared" si="5"/>
        <v>134.94165878271838</v>
      </c>
      <c r="K36" s="31">
        <f t="shared" si="6"/>
        <v>114.62630592017145</v>
      </c>
      <c r="L36" s="32"/>
    </row>
    <row r="37" spans="1:12" ht="46.5" customHeight="1" thickBot="1" x14ac:dyDescent="0.4">
      <c r="A37" s="17">
        <f t="shared" si="0"/>
        <v>28</v>
      </c>
      <c r="B37" s="35" t="s">
        <v>38</v>
      </c>
      <c r="C37" s="93" t="s">
        <v>36</v>
      </c>
      <c r="D37" s="34" t="s">
        <v>400</v>
      </c>
      <c r="E37" s="34">
        <v>225.8</v>
      </c>
      <c r="F37" s="26">
        <v>213</v>
      </c>
      <c r="G37" s="94">
        <v>238.9</v>
      </c>
      <c r="H37" s="65">
        <v>221.8</v>
      </c>
      <c r="I37" s="31">
        <f t="shared" si="4"/>
        <v>98.228520814880426</v>
      </c>
      <c r="J37" s="31">
        <f t="shared" si="5"/>
        <v>104.13145539906104</v>
      </c>
      <c r="K37" s="31">
        <f t="shared" si="6"/>
        <v>92.842193386354126</v>
      </c>
      <c r="L37" s="32"/>
    </row>
    <row r="38" spans="1:12" ht="46.5" customHeight="1" thickBot="1" x14ac:dyDescent="0.4">
      <c r="A38" s="17">
        <f t="shared" si="0"/>
        <v>29</v>
      </c>
      <c r="B38" s="91" t="s">
        <v>39</v>
      </c>
      <c r="C38" s="93" t="s">
        <v>36</v>
      </c>
      <c r="D38" s="34" t="s">
        <v>400</v>
      </c>
      <c r="E38" s="34">
        <v>0</v>
      </c>
      <c r="F38" s="26"/>
      <c r="G38" s="94">
        <v>0</v>
      </c>
      <c r="H38" s="65">
        <v>0</v>
      </c>
      <c r="I38" s="31"/>
      <c r="J38" s="31"/>
      <c r="K38" s="31"/>
      <c r="L38" s="32"/>
    </row>
    <row r="39" spans="1:12" ht="46.5" customHeight="1" thickBot="1" x14ac:dyDescent="0.4">
      <c r="A39" s="17">
        <f t="shared" si="0"/>
        <v>30</v>
      </c>
      <c r="B39" s="91" t="s">
        <v>40</v>
      </c>
      <c r="C39" s="93" t="s">
        <v>36</v>
      </c>
      <c r="D39" s="34" t="s">
        <v>400</v>
      </c>
      <c r="E39" s="34">
        <v>4.4000000000000004</v>
      </c>
      <c r="F39" s="26">
        <v>4</v>
      </c>
      <c r="G39" s="94">
        <v>4.0999999999999996</v>
      </c>
      <c r="H39" s="65">
        <v>9.6999999999999993</v>
      </c>
      <c r="I39" s="31">
        <f t="shared" si="4"/>
        <v>220.45454545454541</v>
      </c>
      <c r="J39" s="31">
        <f t="shared" si="5"/>
        <v>242.49999999999997</v>
      </c>
      <c r="K39" s="31">
        <f t="shared" si="6"/>
        <v>236.58536585365852</v>
      </c>
      <c r="L39" s="32"/>
    </row>
    <row r="40" spans="1:12" ht="46.5" customHeight="1" thickBot="1" x14ac:dyDescent="0.4">
      <c r="A40" s="17">
        <f t="shared" si="0"/>
        <v>31</v>
      </c>
      <c r="B40" s="91" t="s">
        <v>41</v>
      </c>
      <c r="C40" s="93" t="s">
        <v>36</v>
      </c>
      <c r="D40" s="34" t="s">
        <v>400</v>
      </c>
      <c r="E40" s="34">
        <v>0.5</v>
      </c>
      <c r="F40" s="26"/>
      <c r="G40" s="94">
        <v>0.6</v>
      </c>
      <c r="H40" s="65">
        <v>0.2</v>
      </c>
      <c r="I40" s="31">
        <f t="shared" si="4"/>
        <v>40</v>
      </c>
      <c r="J40" s="31"/>
      <c r="K40" s="31">
        <f t="shared" si="6"/>
        <v>33.333333333333336</v>
      </c>
      <c r="L40" s="32"/>
    </row>
    <row r="41" spans="1:12" ht="51" hidden="1" customHeight="1" thickBot="1" x14ac:dyDescent="0.4">
      <c r="A41" s="17">
        <f t="shared" si="0"/>
        <v>32</v>
      </c>
      <c r="B41" s="101" t="s">
        <v>42</v>
      </c>
      <c r="C41" s="126"/>
      <c r="D41" s="126"/>
      <c r="E41" s="127"/>
      <c r="F41" s="26" t="s">
        <v>34</v>
      </c>
      <c r="G41" s="94"/>
      <c r="H41" s="70"/>
      <c r="I41" s="31" t="e">
        <f t="shared" si="4"/>
        <v>#DIV/0!</v>
      </c>
      <c r="J41" s="31" t="e">
        <f t="shared" si="5"/>
        <v>#VALUE!</v>
      </c>
      <c r="K41" s="31" t="e">
        <f t="shared" si="6"/>
        <v>#DIV/0!</v>
      </c>
      <c r="L41" s="24"/>
    </row>
    <row r="42" spans="1:12" ht="16" hidden="1" thickBot="1" x14ac:dyDescent="0.4">
      <c r="A42" s="17">
        <f t="shared" si="0"/>
        <v>33</v>
      </c>
      <c r="B42" s="33" t="s">
        <v>43</v>
      </c>
      <c r="C42" s="92" t="s">
        <v>36</v>
      </c>
      <c r="D42" s="36" t="s">
        <v>400</v>
      </c>
      <c r="E42" s="34">
        <v>2974.1</v>
      </c>
      <c r="F42" s="26"/>
      <c r="G42" s="94"/>
      <c r="H42" s="70"/>
      <c r="I42" s="31">
        <f t="shared" si="4"/>
        <v>0</v>
      </c>
      <c r="J42" s="31" t="e">
        <f t="shared" si="5"/>
        <v>#DIV/0!</v>
      </c>
      <c r="K42" s="31" t="e">
        <f t="shared" si="6"/>
        <v>#DIV/0!</v>
      </c>
      <c r="L42" s="24"/>
    </row>
    <row r="43" spans="1:12" ht="16" hidden="1" thickBot="1" x14ac:dyDescent="0.4">
      <c r="A43" s="17">
        <f t="shared" si="0"/>
        <v>34</v>
      </c>
      <c r="B43" s="35" t="s">
        <v>44</v>
      </c>
      <c r="C43" s="93" t="s">
        <v>36</v>
      </c>
      <c r="D43" s="36" t="s">
        <v>400</v>
      </c>
      <c r="E43" s="34">
        <v>1463.6</v>
      </c>
      <c r="F43" s="26"/>
      <c r="G43" s="94"/>
      <c r="H43" s="70"/>
      <c r="I43" s="31">
        <f t="shared" si="4"/>
        <v>0</v>
      </c>
      <c r="J43" s="31" t="e">
        <f t="shared" si="5"/>
        <v>#DIV/0!</v>
      </c>
      <c r="K43" s="31" t="e">
        <f t="shared" si="6"/>
        <v>#DIV/0!</v>
      </c>
      <c r="L43" s="24"/>
    </row>
    <row r="44" spans="1:12" ht="31.5" hidden="1" thickBot="1" x14ac:dyDescent="0.4">
      <c r="A44" s="17">
        <f t="shared" si="0"/>
        <v>35</v>
      </c>
      <c r="B44" s="35" t="s">
        <v>45</v>
      </c>
      <c r="C44" s="93" t="s">
        <v>36</v>
      </c>
      <c r="D44" s="36" t="s">
        <v>400</v>
      </c>
      <c r="E44" s="34">
        <v>3695</v>
      </c>
      <c r="F44" s="26"/>
      <c r="G44" s="94"/>
      <c r="H44" s="70"/>
      <c r="I44" s="31">
        <f t="shared" si="4"/>
        <v>0</v>
      </c>
      <c r="J44" s="31" t="e">
        <f t="shared" si="5"/>
        <v>#DIV/0!</v>
      </c>
      <c r="K44" s="31" t="e">
        <f t="shared" si="6"/>
        <v>#DIV/0!</v>
      </c>
      <c r="L44" s="24"/>
    </row>
    <row r="45" spans="1:12" ht="16" hidden="1" thickBot="1" x14ac:dyDescent="0.4">
      <c r="A45" s="17">
        <f t="shared" si="0"/>
        <v>36</v>
      </c>
      <c r="B45" s="91" t="s">
        <v>44</v>
      </c>
      <c r="C45" s="93" t="s">
        <v>36</v>
      </c>
      <c r="D45" s="36" t="s">
        <v>400</v>
      </c>
      <c r="E45" s="34">
        <v>3039.2</v>
      </c>
      <c r="F45" s="26"/>
      <c r="G45" s="94"/>
      <c r="H45" s="70"/>
      <c r="I45" s="31">
        <f t="shared" si="4"/>
        <v>0</v>
      </c>
      <c r="J45" s="31" t="e">
        <f t="shared" si="5"/>
        <v>#DIV/0!</v>
      </c>
      <c r="K45" s="31" t="e">
        <f t="shared" si="6"/>
        <v>#DIV/0!</v>
      </c>
      <c r="L45" s="24"/>
    </row>
    <row r="46" spans="1:12" ht="31.5" hidden="1" thickBot="1" x14ac:dyDescent="0.4">
      <c r="A46" s="17">
        <f t="shared" si="0"/>
        <v>37</v>
      </c>
      <c r="B46" s="91" t="s">
        <v>46</v>
      </c>
      <c r="C46" s="93" t="s">
        <v>36</v>
      </c>
      <c r="D46" s="36" t="s">
        <v>400</v>
      </c>
      <c r="E46" s="34">
        <v>2951.6</v>
      </c>
      <c r="F46" s="26"/>
      <c r="G46" s="94"/>
      <c r="H46" s="70"/>
      <c r="I46" s="31">
        <f t="shared" si="4"/>
        <v>0</v>
      </c>
      <c r="J46" s="31" t="e">
        <f t="shared" si="5"/>
        <v>#DIV/0!</v>
      </c>
      <c r="K46" s="31" t="e">
        <f t="shared" si="6"/>
        <v>#DIV/0!</v>
      </c>
      <c r="L46" s="24"/>
    </row>
    <row r="47" spans="1:12" ht="26.15" hidden="1" customHeight="1" thickBot="1" x14ac:dyDescent="0.4">
      <c r="A47" s="17">
        <f t="shared" si="0"/>
        <v>38</v>
      </c>
      <c r="B47" s="91" t="s">
        <v>44</v>
      </c>
      <c r="C47" s="93" t="s">
        <v>36</v>
      </c>
      <c r="D47" s="36" t="s">
        <v>400</v>
      </c>
      <c r="E47" s="34">
        <v>423.9</v>
      </c>
      <c r="F47" s="26"/>
      <c r="G47" s="94"/>
      <c r="H47" s="70"/>
      <c r="I47" s="31">
        <f t="shared" si="4"/>
        <v>0</v>
      </c>
      <c r="J47" s="31" t="e">
        <f t="shared" si="5"/>
        <v>#DIV/0!</v>
      </c>
      <c r="K47" s="31" t="e">
        <f t="shared" si="6"/>
        <v>#DIV/0!</v>
      </c>
      <c r="L47" s="24"/>
    </row>
    <row r="48" spans="1:12" ht="40" hidden="1" customHeight="1" thickBot="1" x14ac:dyDescent="0.4">
      <c r="A48" s="17">
        <f t="shared" si="0"/>
        <v>39</v>
      </c>
      <c r="B48" s="91" t="s">
        <v>47</v>
      </c>
      <c r="C48" s="93" t="s">
        <v>36</v>
      </c>
      <c r="D48" s="36" t="s">
        <v>400</v>
      </c>
      <c r="E48" s="34">
        <v>158.4</v>
      </c>
      <c r="F48" s="26"/>
      <c r="G48" s="94"/>
      <c r="H48" s="70"/>
      <c r="I48" s="31">
        <f t="shared" si="4"/>
        <v>0</v>
      </c>
      <c r="J48" s="31" t="e">
        <f t="shared" si="5"/>
        <v>#DIV/0!</v>
      </c>
      <c r="K48" s="31" t="e">
        <f t="shared" si="6"/>
        <v>#DIV/0!</v>
      </c>
      <c r="L48" s="24"/>
    </row>
    <row r="49" spans="1:12" ht="26.15" hidden="1" customHeight="1" thickBot="1" x14ac:dyDescent="0.4">
      <c r="A49" s="17">
        <f t="shared" si="0"/>
        <v>40</v>
      </c>
      <c r="B49" s="91" t="s">
        <v>44</v>
      </c>
      <c r="C49" s="93" t="s">
        <v>36</v>
      </c>
      <c r="D49" s="36" t="s">
        <v>400</v>
      </c>
      <c r="E49" s="34">
        <v>47.5</v>
      </c>
      <c r="F49" s="26"/>
      <c r="G49" s="94"/>
      <c r="H49" s="70"/>
      <c r="I49" s="31">
        <f t="shared" si="4"/>
        <v>0</v>
      </c>
      <c r="J49" s="31" t="e">
        <f t="shared" si="5"/>
        <v>#DIV/0!</v>
      </c>
      <c r="K49" s="31" t="e">
        <f t="shared" si="6"/>
        <v>#DIV/0!</v>
      </c>
      <c r="L49" s="24"/>
    </row>
    <row r="50" spans="1:12" ht="31.5" hidden="1" thickBot="1" x14ac:dyDescent="0.4">
      <c r="A50" s="17">
        <f t="shared" si="0"/>
        <v>41</v>
      </c>
      <c r="B50" s="91" t="s">
        <v>48</v>
      </c>
      <c r="C50" s="93" t="s">
        <v>36</v>
      </c>
      <c r="D50" s="36" t="s">
        <v>400</v>
      </c>
      <c r="E50" s="34">
        <v>1374.8</v>
      </c>
      <c r="F50" s="26"/>
      <c r="G50" s="94"/>
      <c r="H50" s="70"/>
      <c r="I50" s="31">
        <f t="shared" si="4"/>
        <v>0</v>
      </c>
      <c r="J50" s="31" t="e">
        <f t="shared" si="5"/>
        <v>#DIV/0!</v>
      </c>
      <c r="K50" s="31" t="e">
        <f t="shared" si="6"/>
        <v>#DIV/0!</v>
      </c>
      <c r="L50" s="24"/>
    </row>
    <row r="51" spans="1:12" ht="16" hidden="1" thickBot="1" x14ac:dyDescent="0.4">
      <c r="A51" s="17">
        <f t="shared" si="0"/>
        <v>42</v>
      </c>
      <c r="B51" s="91" t="s">
        <v>44</v>
      </c>
      <c r="C51" s="93" t="s">
        <v>36</v>
      </c>
      <c r="D51" s="36" t="s">
        <v>400</v>
      </c>
      <c r="E51" s="34">
        <v>63.3</v>
      </c>
      <c r="F51" s="26"/>
      <c r="G51" s="94"/>
      <c r="H51" s="70"/>
      <c r="I51" s="31">
        <f t="shared" si="4"/>
        <v>0</v>
      </c>
      <c r="J51" s="31" t="e">
        <f t="shared" si="5"/>
        <v>#DIV/0!</v>
      </c>
      <c r="K51" s="31" t="e">
        <f t="shared" si="6"/>
        <v>#DIV/0!</v>
      </c>
      <c r="L51" s="24"/>
    </row>
    <row r="52" spans="1:12" ht="31.5" hidden="1" thickBot="1" x14ac:dyDescent="0.4">
      <c r="A52" s="17">
        <f t="shared" si="0"/>
        <v>43</v>
      </c>
      <c r="B52" s="91" t="s">
        <v>49</v>
      </c>
      <c r="C52" s="93" t="s">
        <v>36</v>
      </c>
      <c r="D52" s="36" t="s">
        <v>400</v>
      </c>
      <c r="E52" s="34">
        <v>218.5</v>
      </c>
      <c r="F52" s="26"/>
      <c r="G52" s="94"/>
      <c r="H52" s="70"/>
      <c r="I52" s="31">
        <f t="shared" si="4"/>
        <v>0</v>
      </c>
      <c r="J52" s="31" t="e">
        <f t="shared" si="5"/>
        <v>#DIV/0!</v>
      </c>
      <c r="K52" s="31" t="e">
        <f t="shared" si="6"/>
        <v>#DIV/0!</v>
      </c>
      <c r="L52" s="24"/>
    </row>
    <row r="53" spans="1:12" ht="16" hidden="1" thickBot="1" x14ac:dyDescent="0.4">
      <c r="A53" s="17">
        <f t="shared" si="0"/>
        <v>44</v>
      </c>
      <c r="B53" s="91" t="s">
        <v>44</v>
      </c>
      <c r="C53" s="93" t="s">
        <v>36</v>
      </c>
      <c r="D53" s="36" t="s">
        <v>400</v>
      </c>
      <c r="E53" s="34">
        <v>30.03</v>
      </c>
      <c r="F53" s="26"/>
      <c r="G53" s="94"/>
      <c r="H53" s="70"/>
      <c r="I53" s="31">
        <f t="shared" si="4"/>
        <v>0</v>
      </c>
      <c r="J53" s="31" t="e">
        <f t="shared" si="5"/>
        <v>#DIV/0!</v>
      </c>
      <c r="K53" s="31" t="e">
        <f t="shared" si="6"/>
        <v>#DIV/0!</v>
      </c>
      <c r="L53" s="24"/>
    </row>
    <row r="54" spans="1:12" ht="31.5" hidden="1" thickBot="1" x14ac:dyDescent="0.4">
      <c r="A54" s="17">
        <f t="shared" si="0"/>
        <v>45</v>
      </c>
      <c r="B54" s="91" t="s">
        <v>50</v>
      </c>
      <c r="C54" s="93" t="s">
        <v>36</v>
      </c>
      <c r="D54" s="36" t="s">
        <v>400</v>
      </c>
      <c r="E54" s="34">
        <v>2.41</v>
      </c>
      <c r="F54" s="26"/>
      <c r="G54" s="94"/>
      <c r="H54" s="70"/>
      <c r="I54" s="31">
        <f t="shared" si="4"/>
        <v>0</v>
      </c>
      <c r="J54" s="31" t="e">
        <f t="shared" si="5"/>
        <v>#DIV/0!</v>
      </c>
      <c r="K54" s="31" t="e">
        <f t="shared" si="6"/>
        <v>#DIV/0!</v>
      </c>
      <c r="L54" s="24"/>
    </row>
    <row r="55" spans="1:12" ht="31.5" hidden="1" thickBot="1" x14ac:dyDescent="0.4">
      <c r="A55" s="17">
        <f t="shared" si="0"/>
        <v>46</v>
      </c>
      <c r="B55" s="91" t="s">
        <v>51</v>
      </c>
      <c r="C55" s="93" t="s">
        <v>52</v>
      </c>
      <c r="D55" s="36" t="s">
        <v>400</v>
      </c>
      <c r="E55" s="34">
        <v>55.1</v>
      </c>
      <c r="F55" s="26"/>
      <c r="G55" s="94"/>
      <c r="H55" s="70"/>
      <c r="I55" s="31">
        <f t="shared" si="4"/>
        <v>0</v>
      </c>
      <c r="J55" s="31" t="e">
        <f t="shared" si="5"/>
        <v>#DIV/0!</v>
      </c>
      <c r="K55" s="31" t="e">
        <f t="shared" si="6"/>
        <v>#DIV/0!</v>
      </c>
      <c r="L55" s="24"/>
    </row>
    <row r="56" spans="1:12" ht="49" customHeight="1" thickBot="1" x14ac:dyDescent="0.4">
      <c r="A56" s="17">
        <f t="shared" si="0"/>
        <v>47</v>
      </c>
      <c r="B56" s="101" t="s">
        <v>53</v>
      </c>
      <c r="C56" s="126"/>
      <c r="D56" s="126"/>
      <c r="E56" s="127"/>
      <c r="F56" s="143" t="s">
        <v>34</v>
      </c>
      <c r="G56" s="94"/>
      <c r="H56" s="33"/>
      <c r="I56" s="31"/>
      <c r="J56" s="31"/>
      <c r="K56" s="31"/>
      <c r="L56" s="24"/>
    </row>
    <row r="57" spans="1:12" ht="16" thickBot="1" x14ac:dyDescent="0.4">
      <c r="A57" s="17">
        <f t="shared" si="0"/>
        <v>48</v>
      </c>
      <c r="B57" s="101" t="s">
        <v>54</v>
      </c>
      <c r="C57" s="126"/>
      <c r="D57" s="126"/>
      <c r="E57" s="127"/>
      <c r="F57" s="144"/>
      <c r="G57" s="94"/>
      <c r="H57" s="33"/>
      <c r="I57" s="31"/>
      <c r="J57" s="31"/>
      <c r="K57" s="31"/>
      <c r="L57" s="24"/>
    </row>
    <row r="58" spans="1:12" ht="23.5" customHeight="1" thickBot="1" x14ac:dyDescent="0.4">
      <c r="A58" s="17">
        <f t="shared" si="0"/>
        <v>49</v>
      </c>
      <c r="B58" s="94" t="s">
        <v>55</v>
      </c>
      <c r="C58" s="92" t="s">
        <v>14</v>
      </c>
      <c r="D58" s="37" t="s">
        <v>400</v>
      </c>
      <c r="E58" s="37">
        <v>1</v>
      </c>
      <c r="F58" s="26"/>
      <c r="G58" s="94">
        <v>1</v>
      </c>
      <c r="H58" s="71">
        <v>1</v>
      </c>
      <c r="I58" s="31">
        <f t="shared" si="4"/>
        <v>100</v>
      </c>
      <c r="J58" s="31"/>
      <c r="K58" s="31">
        <f t="shared" si="6"/>
        <v>100</v>
      </c>
      <c r="L58" s="24"/>
    </row>
    <row r="59" spans="1:12" ht="16" thickBot="1" x14ac:dyDescent="0.4">
      <c r="A59" s="17">
        <f t="shared" si="0"/>
        <v>50</v>
      </c>
      <c r="B59" s="91" t="s">
        <v>56</v>
      </c>
      <c r="C59" s="93" t="s">
        <v>12</v>
      </c>
      <c r="D59" s="37" t="s">
        <v>400</v>
      </c>
      <c r="E59" s="37">
        <v>4312</v>
      </c>
      <c r="F59" s="26"/>
      <c r="G59" s="94">
        <v>4541</v>
      </c>
      <c r="H59" s="71">
        <v>2181</v>
      </c>
      <c r="I59" s="31">
        <f t="shared" si="4"/>
        <v>50.579777365491651</v>
      </c>
      <c r="J59" s="31"/>
      <c r="K59" s="31">
        <f t="shared" si="6"/>
        <v>48.029068487117378</v>
      </c>
      <c r="L59" s="24"/>
    </row>
    <row r="60" spans="1:12" ht="16" thickBot="1" x14ac:dyDescent="0.4">
      <c r="A60" s="17">
        <f t="shared" si="0"/>
        <v>51</v>
      </c>
      <c r="B60" s="91" t="s">
        <v>57</v>
      </c>
      <c r="C60" s="93" t="s">
        <v>14</v>
      </c>
      <c r="D60" s="37" t="s">
        <v>400</v>
      </c>
      <c r="E60" s="37">
        <v>120</v>
      </c>
      <c r="F60" s="26"/>
      <c r="G60" s="94">
        <v>124</v>
      </c>
      <c r="H60" s="71">
        <v>120</v>
      </c>
      <c r="I60" s="31">
        <f t="shared" si="4"/>
        <v>100</v>
      </c>
      <c r="J60" s="31"/>
      <c r="K60" s="31">
        <f t="shared" si="6"/>
        <v>96.774193548387103</v>
      </c>
      <c r="L60" s="24"/>
    </row>
    <row r="61" spans="1:12" ht="16" thickBot="1" x14ac:dyDescent="0.4">
      <c r="A61" s="17">
        <f t="shared" si="0"/>
        <v>52</v>
      </c>
      <c r="B61" s="91" t="s">
        <v>58</v>
      </c>
      <c r="C61" s="93" t="s">
        <v>59</v>
      </c>
      <c r="D61" s="37" t="s">
        <v>400</v>
      </c>
      <c r="E61" s="37">
        <v>284</v>
      </c>
      <c r="F61" s="26"/>
      <c r="G61" s="94">
        <v>280</v>
      </c>
      <c r="H61" s="71">
        <v>142</v>
      </c>
      <c r="I61" s="31">
        <f t="shared" si="4"/>
        <v>50</v>
      </c>
      <c r="J61" s="31"/>
      <c r="K61" s="31">
        <f t="shared" si="6"/>
        <v>50.714285714285708</v>
      </c>
      <c r="L61" s="24"/>
    </row>
    <row r="62" spans="1:12" ht="31.5" thickBot="1" x14ac:dyDescent="0.4">
      <c r="A62" s="17">
        <f t="shared" si="0"/>
        <v>53</v>
      </c>
      <c r="B62" s="91" t="s">
        <v>60</v>
      </c>
      <c r="C62" s="93" t="s">
        <v>59</v>
      </c>
      <c r="D62" s="37" t="s">
        <v>400</v>
      </c>
      <c r="E62" s="37">
        <v>7.6</v>
      </c>
      <c r="F62" s="26"/>
      <c r="G62" s="94">
        <v>7.6</v>
      </c>
      <c r="H62" s="71">
        <v>7.8</v>
      </c>
      <c r="I62" s="31">
        <f t="shared" si="4"/>
        <v>102.63157894736842</v>
      </c>
      <c r="J62" s="31"/>
      <c r="K62" s="31">
        <f t="shared" si="6"/>
        <v>102.63157894736842</v>
      </c>
      <c r="L62" s="24"/>
    </row>
    <row r="63" spans="1:12" ht="21" customHeight="1" thickBot="1" x14ac:dyDescent="0.4">
      <c r="A63" s="17">
        <f t="shared" si="0"/>
        <v>54</v>
      </c>
      <c r="B63" s="101" t="s">
        <v>61</v>
      </c>
      <c r="C63" s="126"/>
      <c r="D63" s="126"/>
      <c r="E63" s="127"/>
      <c r="F63" s="26"/>
      <c r="G63" s="94"/>
      <c r="H63" s="65"/>
      <c r="I63" s="31"/>
      <c r="J63" s="31"/>
      <c r="K63" s="31"/>
      <c r="L63" s="24"/>
    </row>
    <row r="64" spans="1:12" ht="47.5" customHeight="1" thickBot="1" x14ac:dyDescent="0.4">
      <c r="A64" s="17">
        <f t="shared" si="0"/>
        <v>55</v>
      </c>
      <c r="B64" s="94" t="s">
        <v>62</v>
      </c>
      <c r="C64" s="92" t="s">
        <v>14</v>
      </c>
      <c r="D64" s="37" t="s">
        <v>400</v>
      </c>
      <c r="E64" s="37">
        <v>1</v>
      </c>
      <c r="F64" s="26"/>
      <c r="G64" s="94">
        <v>3</v>
      </c>
      <c r="H64" s="71">
        <v>1</v>
      </c>
      <c r="I64" s="31">
        <f t="shared" si="4"/>
        <v>100</v>
      </c>
      <c r="J64" s="31"/>
      <c r="K64" s="31">
        <f t="shared" si="6"/>
        <v>33.333333333333329</v>
      </c>
      <c r="L64" s="24"/>
    </row>
    <row r="65" spans="1:12" ht="41.15" customHeight="1" thickBot="1" x14ac:dyDescent="0.4">
      <c r="A65" s="17">
        <f t="shared" si="0"/>
        <v>56</v>
      </c>
      <c r="B65" s="91" t="s">
        <v>63</v>
      </c>
      <c r="C65" s="93" t="s">
        <v>64</v>
      </c>
      <c r="D65" s="37" t="s">
        <v>400</v>
      </c>
      <c r="E65" s="37">
        <v>756</v>
      </c>
      <c r="F65" s="26"/>
      <c r="G65" s="94">
        <v>756</v>
      </c>
      <c r="H65" s="71">
        <v>756</v>
      </c>
      <c r="I65" s="31">
        <f t="shared" si="4"/>
        <v>100</v>
      </c>
      <c r="J65" s="31"/>
      <c r="K65" s="31">
        <f t="shared" si="6"/>
        <v>100</v>
      </c>
      <c r="L65" s="24"/>
    </row>
    <row r="66" spans="1:12" ht="31.5" thickBot="1" x14ac:dyDescent="0.4">
      <c r="A66" s="17">
        <f t="shared" si="0"/>
        <v>57</v>
      </c>
      <c r="B66" s="91" t="s">
        <v>65</v>
      </c>
      <c r="C66" s="93" t="s">
        <v>14</v>
      </c>
      <c r="D66" s="37" t="s">
        <v>400</v>
      </c>
      <c r="E66" s="37">
        <v>52</v>
      </c>
      <c r="F66" s="26"/>
      <c r="G66" s="94">
        <v>15</v>
      </c>
      <c r="H66" s="71">
        <v>53</v>
      </c>
      <c r="I66" s="31">
        <f t="shared" si="4"/>
        <v>101.92307692307692</v>
      </c>
      <c r="J66" s="31"/>
      <c r="K66" s="31">
        <f t="shared" si="6"/>
        <v>353.33333333333331</v>
      </c>
      <c r="L66" s="24"/>
    </row>
    <row r="67" spans="1:12" ht="62.5" thickBot="1" x14ac:dyDescent="0.4">
      <c r="A67" s="17">
        <f t="shared" si="0"/>
        <v>58</v>
      </c>
      <c r="B67" s="91" t="s">
        <v>66</v>
      </c>
      <c r="C67" s="93" t="s">
        <v>67</v>
      </c>
      <c r="D67" s="37" t="s">
        <v>400</v>
      </c>
      <c r="E67" s="69">
        <f>321224/1000</f>
        <v>321.22399999999999</v>
      </c>
      <c r="F67" s="26"/>
      <c r="G67" s="94">
        <v>202</v>
      </c>
      <c r="H67" s="71">
        <f>161125/1000</f>
        <v>161.125</v>
      </c>
      <c r="I67" s="31">
        <f>H67/E67*100</f>
        <v>50.159701641222334</v>
      </c>
      <c r="J67" s="31"/>
      <c r="K67" s="31">
        <f>H67/G67*100</f>
        <v>79.764851485148512</v>
      </c>
      <c r="L67" s="24"/>
    </row>
    <row r="68" spans="1:12" ht="40" customHeight="1" thickBot="1" x14ac:dyDescent="0.4">
      <c r="A68" s="17">
        <f t="shared" si="0"/>
        <v>59</v>
      </c>
      <c r="B68" s="91" t="s">
        <v>68</v>
      </c>
      <c r="C68" s="93" t="s">
        <v>10</v>
      </c>
      <c r="D68" s="37" t="s">
        <v>400</v>
      </c>
      <c r="E68" s="37">
        <f>1020/1000</f>
        <v>1.02</v>
      </c>
      <c r="F68" s="26"/>
      <c r="G68" s="94">
        <v>0.3</v>
      </c>
      <c r="H68" s="71">
        <f>636/1000</f>
        <v>0.63600000000000001</v>
      </c>
      <c r="I68" s="31">
        <f t="shared" si="4"/>
        <v>62.352941176470587</v>
      </c>
      <c r="J68" s="31"/>
      <c r="K68" s="31">
        <f t="shared" si="6"/>
        <v>212</v>
      </c>
      <c r="L68" s="24"/>
    </row>
    <row r="69" spans="1:12" ht="35.5" hidden="1" customHeight="1" thickBot="1" x14ac:dyDescent="0.4">
      <c r="A69" s="17">
        <f t="shared" si="0"/>
        <v>60</v>
      </c>
      <c r="B69" s="101" t="s">
        <v>69</v>
      </c>
      <c r="C69" s="126"/>
      <c r="D69" s="126"/>
      <c r="E69" s="127"/>
      <c r="F69" s="26"/>
      <c r="G69" s="94"/>
      <c r="H69" s="65"/>
      <c r="I69" s="31" t="e">
        <f t="shared" si="4"/>
        <v>#DIV/0!</v>
      </c>
      <c r="J69" s="31" t="e">
        <f t="shared" si="5"/>
        <v>#DIV/0!</v>
      </c>
      <c r="K69" s="31" t="e">
        <f t="shared" si="6"/>
        <v>#DIV/0!</v>
      </c>
      <c r="L69" s="24"/>
    </row>
    <row r="70" spans="1:12" ht="37.5" hidden="1" customHeight="1" thickBot="1" x14ac:dyDescent="0.4">
      <c r="A70" s="17">
        <f t="shared" si="0"/>
        <v>61</v>
      </c>
      <c r="B70" s="94" t="s">
        <v>70</v>
      </c>
      <c r="C70" s="92" t="s">
        <v>14</v>
      </c>
      <c r="D70" s="37" t="s">
        <v>400</v>
      </c>
      <c r="E70" s="37">
        <v>1</v>
      </c>
      <c r="F70" s="26"/>
      <c r="G70" s="94"/>
      <c r="H70" s="65"/>
      <c r="I70" s="31">
        <f t="shared" si="4"/>
        <v>0</v>
      </c>
      <c r="J70" s="31" t="e">
        <f t="shared" si="5"/>
        <v>#DIV/0!</v>
      </c>
      <c r="K70" s="31" t="e">
        <f t="shared" si="6"/>
        <v>#DIV/0!</v>
      </c>
      <c r="L70" s="24"/>
    </row>
    <row r="71" spans="1:12" ht="31.5" hidden="1" thickBot="1" x14ac:dyDescent="0.4">
      <c r="A71" s="17">
        <f t="shared" si="0"/>
        <v>62</v>
      </c>
      <c r="B71" s="91" t="s">
        <v>71</v>
      </c>
      <c r="C71" s="93" t="s">
        <v>14</v>
      </c>
      <c r="D71" s="37" t="s">
        <v>400</v>
      </c>
      <c r="E71" s="37">
        <v>4</v>
      </c>
      <c r="F71" s="26"/>
      <c r="G71" s="94"/>
      <c r="H71" s="65"/>
      <c r="I71" s="31">
        <f t="shared" si="4"/>
        <v>0</v>
      </c>
      <c r="J71" s="31" t="e">
        <f t="shared" si="5"/>
        <v>#DIV/0!</v>
      </c>
      <c r="K71" s="31" t="e">
        <f t="shared" si="6"/>
        <v>#DIV/0!</v>
      </c>
      <c r="L71" s="24"/>
    </row>
    <row r="72" spans="1:12" ht="31.5" hidden="1" thickBot="1" x14ac:dyDescent="0.4">
      <c r="A72" s="17">
        <f t="shared" si="0"/>
        <v>63</v>
      </c>
      <c r="B72" s="91" t="s">
        <v>72</v>
      </c>
      <c r="C72" s="93" t="s">
        <v>73</v>
      </c>
      <c r="D72" s="37" t="s">
        <v>400</v>
      </c>
      <c r="E72" s="37">
        <v>5804</v>
      </c>
      <c r="F72" s="26"/>
      <c r="G72" s="94"/>
      <c r="H72" s="65"/>
      <c r="I72" s="31">
        <f t="shared" si="4"/>
        <v>0</v>
      </c>
      <c r="J72" s="31" t="e">
        <f t="shared" si="5"/>
        <v>#DIV/0!</v>
      </c>
      <c r="K72" s="31" t="e">
        <f t="shared" si="6"/>
        <v>#DIV/0!</v>
      </c>
      <c r="L72" s="24"/>
    </row>
    <row r="73" spans="1:12" ht="43" hidden="1" customHeight="1" thickBot="1" x14ac:dyDescent="0.4">
      <c r="A73" s="17">
        <f t="shared" si="0"/>
        <v>64</v>
      </c>
      <c r="B73" s="91" t="s">
        <v>74</v>
      </c>
      <c r="C73" s="93" t="s">
        <v>75</v>
      </c>
      <c r="D73" s="37" t="s">
        <v>400</v>
      </c>
      <c r="E73" s="37">
        <v>10</v>
      </c>
      <c r="F73" s="26"/>
      <c r="G73" s="94"/>
      <c r="H73" s="65"/>
      <c r="I73" s="31">
        <f t="shared" si="4"/>
        <v>0</v>
      </c>
      <c r="J73" s="31" t="e">
        <f t="shared" si="5"/>
        <v>#DIV/0!</v>
      </c>
      <c r="K73" s="31" t="e">
        <f t="shared" si="6"/>
        <v>#DIV/0!</v>
      </c>
      <c r="L73" s="24"/>
    </row>
    <row r="74" spans="1:12" ht="16" thickBot="1" x14ac:dyDescent="0.4">
      <c r="A74" s="17">
        <f t="shared" si="0"/>
        <v>65</v>
      </c>
      <c r="B74" s="101" t="s">
        <v>76</v>
      </c>
      <c r="C74" s="126"/>
      <c r="D74" s="126"/>
      <c r="E74" s="127"/>
      <c r="F74" s="26"/>
      <c r="G74" s="94"/>
      <c r="H74" s="65"/>
      <c r="I74" s="31"/>
      <c r="J74" s="31"/>
      <c r="K74" s="31"/>
      <c r="L74" s="24"/>
    </row>
    <row r="75" spans="1:12" ht="47" thickBot="1" x14ac:dyDescent="0.4">
      <c r="A75" s="17">
        <f t="shared" si="0"/>
        <v>66</v>
      </c>
      <c r="B75" s="94" t="s">
        <v>77</v>
      </c>
      <c r="C75" s="92" t="s">
        <v>12</v>
      </c>
      <c r="D75" s="38" t="s">
        <v>400</v>
      </c>
      <c r="E75" s="37">
        <v>62</v>
      </c>
      <c r="F75" s="26"/>
      <c r="G75" s="94">
        <v>54</v>
      </c>
      <c r="H75" s="65">
        <v>61</v>
      </c>
      <c r="I75" s="31">
        <f t="shared" si="4"/>
        <v>98.387096774193552</v>
      </c>
      <c r="J75" s="31"/>
      <c r="K75" s="31">
        <f t="shared" si="6"/>
        <v>112.96296296296295</v>
      </c>
      <c r="L75" s="24"/>
    </row>
    <row r="76" spans="1:12" ht="48.65" customHeight="1" thickBot="1" x14ac:dyDescent="0.4">
      <c r="A76" s="17">
        <f t="shared" ref="A76:A120" si="7">A75+1</f>
        <v>67</v>
      </c>
      <c r="B76" s="91" t="s">
        <v>78</v>
      </c>
      <c r="C76" s="93" t="s">
        <v>12</v>
      </c>
      <c r="D76" s="39" t="s">
        <v>400</v>
      </c>
      <c r="E76" s="37">
        <v>248</v>
      </c>
      <c r="F76" s="26"/>
      <c r="G76" s="94">
        <v>240</v>
      </c>
      <c r="H76" s="65">
        <v>249</v>
      </c>
      <c r="I76" s="31">
        <f t="shared" si="4"/>
        <v>100.40322580645163</v>
      </c>
      <c r="J76" s="31"/>
      <c r="K76" s="31">
        <f t="shared" si="6"/>
        <v>103.75000000000001</v>
      </c>
      <c r="L76" s="24"/>
    </row>
    <row r="77" spans="1:12" ht="16" thickBot="1" x14ac:dyDescent="0.4">
      <c r="A77" s="17">
        <f t="shared" si="7"/>
        <v>68</v>
      </c>
      <c r="B77" s="91" t="s">
        <v>79</v>
      </c>
      <c r="C77" s="93" t="s">
        <v>12</v>
      </c>
      <c r="D77" s="39" t="s">
        <v>400</v>
      </c>
      <c r="E77" s="37">
        <v>16</v>
      </c>
      <c r="F77" s="26"/>
      <c r="G77" s="94"/>
      <c r="H77" s="65">
        <v>13</v>
      </c>
      <c r="I77" s="31">
        <f t="shared" si="4"/>
        <v>81.25</v>
      </c>
      <c r="J77" s="31"/>
      <c r="K77" s="31"/>
      <c r="L77" s="24"/>
    </row>
    <row r="78" spans="1:12" ht="16" thickBot="1" x14ac:dyDescent="0.4">
      <c r="A78" s="17">
        <f t="shared" si="7"/>
        <v>69</v>
      </c>
      <c r="B78" s="91" t="s">
        <v>80</v>
      </c>
      <c r="C78" s="93" t="s">
        <v>12</v>
      </c>
      <c r="D78" s="39" t="s">
        <v>400</v>
      </c>
      <c r="E78" s="37">
        <v>69</v>
      </c>
      <c r="F78" s="26"/>
      <c r="G78" s="94"/>
      <c r="H78" s="65">
        <v>43</v>
      </c>
      <c r="I78" s="31">
        <f t="shared" si="4"/>
        <v>62.318840579710141</v>
      </c>
      <c r="J78" s="31"/>
      <c r="K78" s="31"/>
      <c r="L78" s="24"/>
    </row>
    <row r="79" spans="1:12" ht="56.5" customHeight="1" thickBot="1" x14ac:dyDescent="0.4">
      <c r="A79" s="17">
        <f t="shared" si="7"/>
        <v>70</v>
      </c>
      <c r="B79" s="101" t="s">
        <v>81</v>
      </c>
      <c r="C79" s="126"/>
      <c r="D79" s="126"/>
      <c r="E79" s="127"/>
      <c r="F79" s="26" t="s">
        <v>34</v>
      </c>
      <c r="G79" s="94"/>
      <c r="H79" s="33"/>
      <c r="I79" s="31"/>
      <c r="J79" s="31"/>
      <c r="K79" s="31"/>
      <c r="L79" s="24"/>
    </row>
    <row r="80" spans="1:12" ht="42" customHeight="1" thickBot="1" x14ac:dyDescent="0.4">
      <c r="A80" s="17">
        <f t="shared" si="7"/>
        <v>71</v>
      </c>
      <c r="B80" s="94" t="s">
        <v>82</v>
      </c>
      <c r="C80" s="92" t="s">
        <v>12</v>
      </c>
      <c r="D80" s="39" t="s">
        <v>400</v>
      </c>
      <c r="E80" s="37">
        <v>81</v>
      </c>
      <c r="F80" s="26"/>
      <c r="G80" s="94">
        <v>70</v>
      </c>
      <c r="H80" s="33">
        <v>81</v>
      </c>
      <c r="I80" s="31">
        <f t="shared" si="4"/>
        <v>100</v>
      </c>
      <c r="J80" s="31"/>
      <c r="K80" s="31">
        <f t="shared" si="6"/>
        <v>115.71428571428572</v>
      </c>
      <c r="L80" s="24"/>
    </row>
    <row r="81" spans="1:12" ht="61" customHeight="1" thickBot="1" x14ac:dyDescent="0.4">
      <c r="A81" s="17">
        <f t="shared" si="7"/>
        <v>72</v>
      </c>
      <c r="B81" s="91" t="s">
        <v>83</v>
      </c>
      <c r="C81" s="93" t="s">
        <v>12</v>
      </c>
      <c r="D81" s="39" t="s">
        <v>400</v>
      </c>
      <c r="E81" s="40">
        <v>60</v>
      </c>
      <c r="F81" s="26"/>
      <c r="G81" s="94">
        <v>15</v>
      </c>
      <c r="H81" s="33">
        <v>33</v>
      </c>
      <c r="I81" s="31">
        <f t="shared" si="4"/>
        <v>55.000000000000007</v>
      </c>
      <c r="J81" s="31"/>
      <c r="K81" s="31">
        <f t="shared" si="6"/>
        <v>220.00000000000003</v>
      </c>
      <c r="L81" s="24"/>
    </row>
    <row r="82" spans="1:12" ht="16" thickBot="1" x14ac:dyDescent="0.4">
      <c r="A82" s="17">
        <f t="shared" si="7"/>
        <v>73</v>
      </c>
      <c r="B82" s="111" t="s">
        <v>84</v>
      </c>
      <c r="C82" s="136"/>
      <c r="D82" s="136"/>
      <c r="E82" s="137"/>
      <c r="F82" s="26"/>
      <c r="G82" s="94"/>
      <c r="H82" s="33"/>
      <c r="I82" s="31"/>
      <c r="J82" s="31"/>
      <c r="K82" s="31"/>
      <c r="L82" s="24"/>
    </row>
    <row r="83" spans="1:12" ht="43" customHeight="1" thickBot="1" x14ac:dyDescent="0.4">
      <c r="A83" s="17">
        <f t="shared" si="7"/>
        <v>74</v>
      </c>
      <c r="B83" s="101" t="s">
        <v>85</v>
      </c>
      <c r="C83" s="129"/>
      <c r="D83" s="129"/>
      <c r="E83" s="130"/>
      <c r="F83" s="143" t="s">
        <v>86</v>
      </c>
      <c r="G83" s="94"/>
      <c r="H83" s="33"/>
      <c r="I83" s="31"/>
      <c r="J83" s="31"/>
      <c r="K83" s="31"/>
      <c r="L83" s="24"/>
    </row>
    <row r="84" spans="1:12" ht="16" thickBot="1" x14ac:dyDescent="0.4">
      <c r="A84" s="17">
        <f t="shared" si="7"/>
        <v>75</v>
      </c>
      <c r="B84" s="101" t="s">
        <v>87</v>
      </c>
      <c r="C84" s="129"/>
      <c r="D84" s="129"/>
      <c r="E84" s="130"/>
      <c r="F84" s="144"/>
      <c r="G84" s="94"/>
      <c r="H84" s="33"/>
      <c r="I84" s="31"/>
      <c r="J84" s="31"/>
      <c r="K84" s="31"/>
      <c r="L84" s="24"/>
    </row>
    <row r="85" spans="1:12" ht="47.15" customHeight="1" thickBot="1" x14ac:dyDescent="0.4">
      <c r="A85" s="17">
        <f t="shared" si="7"/>
        <v>76</v>
      </c>
      <c r="B85" s="94" t="s">
        <v>88</v>
      </c>
      <c r="C85" s="92" t="s">
        <v>12</v>
      </c>
      <c r="D85" s="26" t="s">
        <v>400</v>
      </c>
      <c r="E85" s="41">
        <v>1305</v>
      </c>
      <c r="F85" s="26"/>
      <c r="G85" s="25">
        <v>1399</v>
      </c>
      <c r="H85" s="148">
        <v>1305</v>
      </c>
      <c r="I85" s="31">
        <f t="shared" ref="I85:I116" si="8">H85/E85*100</f>
        <v>100</v>
      </c>
      <c r="J85" s="31"/>
      <c r="K85" s="31">
        <f t="shared" ref="K85:K145" si="9">H85/G85*100</f>
        <v>93.280914939242322</v>
      </c>
      <c r="L85" s="24"/>
    </row>
    <row r="86" spans="1:12" ht="58" customHeight="1" thickBot="1" x14ac:dyDescent="0.4">
      <c r="A86" s="17">
        <f t="shared" si="7"/>
        <v>77</v>
      </c>
      <c r="B86" s="91" t="s">
        <v>89</v>
      </c>
      <c r="C86" s="93" t="s">
        <v>52</v>
      </c>
      <c r="D86" s="26" t="s">
        <v>400</v>
      </c>
      <c r="E86" s="26">
        <v>100</v>
      </c>
      <c r="F86" s="26">
        <v>100</v>
      </c>
      <c r="G86" s="25">
        <v>100</v>
      </c>
      <c r="H86" s="148">
        <v>100</v>
      </c>
      <c r="I86" s="31">
        <f t="shared" si="8"/>
        <v>100</v>
      </c>
      <c r="J86" s="31">
        <f t="shared" ref="J85:J145" si="10">H86/F86*100</f>
        <v>100</v>
      </c>
      <c r="K86" s="31">
        <f t="shared" si="9"/>
        <v>100</v>
      </c>
      <c r="L86" s="24"/>
    </row>
    <row r="87" spans="1:12" ht="59.5" customHeight="1" thickBot="1" x14ac:dyDescent="0.4">
      <c r="A87" s="17">
        <f t="shared" si="7"/>
        <v>78</v>
      </c>
      <c r="B87" s="91" t="s">
        <v>90</v>
      </c>
      <c r="C87" s="93" t="s">
        <v>52</v>
      </c>
      <c r="D87" s="26" t="s">
        <v>400</v>
      </c>
      <c r="E87" s="26">
        <v>62</v>
      </c>
      <c r="F87" s="26"/>
      <c r="G87" s="25">
        <v>62</v>
      </c>
      <c r="H87" s="148">
        <v>62</v>
      </c>
      <c r="I87" s="31">
        <f t="shared" si="8"/>
        <v>100</v>
      </c>
      <c r="J87" s="31"/>
      <c r="K87" s="31">
        <f t="shared" si="9"/>
        <v>100</v>
      </c>
      <c r="L87" s="24"/>
    </row>
    <row r="88" spans="1:12" ht="52" customHeight="1" thickBot="1" x14ac:dyDescent="0.4">
      <c r="A88" s="17">
        <f t="shared" si="7"/>
        <v>79</v>
      </c>
      <c r="B88" s="91" t="s">
        <v>91</v>
      </c>
      <c r="C88" s="93" t="s">
        <v>14</v>
      </c>
      <c r="D88" s="26" t="s">
        <v>400</v>
      </c>
      <c r="E88" s="26">
        <v>22</v>
      </c>
      <c r="F88" s="26"/>
      <c r="G88" s="25">
        <v>22</v>
      </c>
      <c r="H88" s="148">
        <v>22</v>
      </c>
      <c r="I88" s="31">
        <f t="shared" si="8"/>
        <v>100</v>
      </c>
      <c r="J88" s="31"/>
      <c r="K88" s="31">
        <f t="shared" si="9"/>
        <v>100</v>
      </c>
      <c r="L88" s="24"/>
    </row>
    <row r="89" spans="1:12" ht="16" thickBot="1" x14ac:dyDescent="0.4">
      <c r="A89" s="17">
        <f t="shared" si="7"/>
        <v>80</v>
      </c>
      <c r="B89" s="108" t="s">
        <v>92</v>
      </c>
      <c r="C89" s="109"/>
      <c r="D89" s="109"/>
      <c r="E89" s="110"/>
      <c r="F89" s="26"/>
      <c r="G89" s="94"/>
      <c r="H89" s="24"/>
      <c r="I89" s="31"/>
      <c r="J89" s="31"/>
      <c r="K89" s="31"/>
      <c r="L89" s="24"/>
    </row>
    <row r="90" spans="1:12" ht="43.5" customHeight="1" thickBot="1" x14ac:dyDescent="0.4">
      <c r="A90" s="17">
        <f t="shared" si="7"/>
        <v>81</v>
      </c>
      <c r="B90" s="94" t="s">
        <v>93</v>
      </c>
      <c r="C90" s="92" t="s">
        <v>12</v>
      </c>
      <c r="D90" s="26" t="s">
        <v>400</v>
      </c>
      <c r="E90" s="26">
        <v>3311</v>
      </c>
      <c r="F90" s="26"/>
      <c r="G90" s="94">
        <v>3305</v>
      </c>
      <c r="H90" s="24">
        <v>3305</v>
      </c>
      <c r="I90" s="31">
        <f t="shared" si="8"/>
        <v>99.818785865297485</v>
      </c>
      <c r="J90" s="31"/>
      <c r="K90" s="31">
        <f t="shared" si="9"/>
        <v>100</v>
      </c>
      <c r="L90" s="24"/>
    </row>
    <row r="91" spans="1:12" ht="55" customHeight="1" thickBot="1" x14ac:dyDescent="0.4">
      <c r="A91" s="17">
        <f t="shared" si="7"/>
        <v>82</v>
      </c>
      <c r="B91" s="91" t="s">
        <v>94</v>
      </c>
      <c r="C91" s="93" t="s">
        <v>12</v>
      </c>
      <c r="D91" s="26" t="s">
        <v>400</v>
      </c>
      <c r="E91" s="26">
        <v>540</v>
      </c>
      <c r="F91" s="26"/>
      <c r="G91" s="94">
        <v>540</v>
      </c>
      <c r="H91" s="24">
        <v>540</v>
      </c>
      <c r="I91" s="31">
        <f t="shared" si="8"/>
        <v>100</v>
      </c>
      <c r="J91" s="31"/>
      <c r="K91" s="31">
        <f t="shared" si="9"/>
        <v>100</v>
      </c>
      <c r="L91" s="24"/>
    </row>
    <row r="92" spans="1:12" ht="55" customHeight="1" thickBot="1" x14ac:dyDescent="0.4">
      <c r="A92" s="17">
        <f t="shared" si="7"/>
        <v>83</v>
      </c>
      <c r="B92" s="91" t="s">
        <v>95</v>
      </c>
      <c r="C92" s="93" t="s">
        <v>52</v>
      </c>
      <c r="D92" s="26" t="s">
        <v>400</v>
      </c>
      <c r="E92" s="26">
        <v>7.6</v>
      </c>
      <c r="F92" s="26"/>
      <c r="G92" s="94">
        <v>7.6</v>
      </c>
      <c r="H92" s="24">
        <v>7.6</v>
      </c>
      <c r="I92" s="31">
        <f t="shared" si="8"/>
        <v>100</v>
      </c>
      <c r="J92" s="31"/>
      <c r="K92" s="31">
        <f t="shared" si="9"/>
        <v>100</v>
      </c>
      <c r="L92" s="24"/>
    </row>
    <row r="93" spans="1:12" ht="43.5" customHeight="1" thickBot="1" x14ac:dyDescent="0.4">
      <c r="A93" s="17">
        <f t="shared" si="7"/>
        <v>84</v>
      </c>
      <c r="B93" s="94" t="s">
        <v>402</v>
      </c>
      <c r="C93" s="25" t="s">
        <v>12</v>
      </c>
      <c r="D93" s="26" t="s">
        <v>400</v>
      </c>
      <c r="E93" s="26">
        <v>401</v>
      </c>
      <c r="F93" s="26"/>
      <c r="G93" s="94">
        <v>401</v>
      </c>
      <c r="H93" s="24">
        <v>401</v>
      </c>
      <c r="I93" s="31">
        <f t="shared" si="8"/>
        <v>100</v>
      </c>
      <c r="J93" s="31"/>
      <c r="K93" s="31">
        <f t="shared" si="9"/>
        <v>100</v>
      </c>
      <c r="L93" s="24"/>
    </row>
    <row r="94" spans="1:12" ht="16" thickBot="1" x14ac:dyDescent="0.4">
      <c r="A94" s="17">
        <f t="shared" si="7"/>
        <v>85</v>
      </c>
      <c r="B94" s="91" t="s">
        <v>96</v>
      </c>
      <c r="C94" s="93" t="s">
        <v>12</v>
      </c>
      <c r="D94" s="26" t="s">
        <v>400</v>
      </c>
      <c r="E94" s="26">
        <v>313</v>
      </c>
      <c r="F94" s="26"/>
      <c r="G94" s="94">
        <v>313</v>
      </c>
      <c r="H94" s="24">
        <v>313</v>
      </c>
      <c r="I94" s="31">
        <f t="shared" si="8"/>
        <v>100</v>
      </c>
      <c r="J94" s="31"/>
      <c r="K94" s="31">
        <f t="shared" si="9"/>
        <v>100</v>
      </c>
      <c r="L94" s="24"/>
    </row>
    <row r="95" spans="1:12" ht="16" thickBot="1" x14ac:dyDescent="0.4">
      <c r="A95" s="17">
        <f t="shared" si="7"/>
        <v>86</v>
      </c>
      <c r="B95" s="91" t="s">
        <v>97</v>
      </c>
      <c r="C95" s="93" t="s">
        <v>12</v>
      </c>
      <c r="D95" s="26" t="s">
        <v>400</v>
      </c>
      <c r="E95" s="26">
        <v>88</v>
      </c>
      <c r="F95" s="26"/>
      <c r="G95" s="94">
        <v>88</v>
      </c>
      <c r="H95" s="24">
        <v>88</v>
      </c>
      <c r="I95" s="31">
        <f t="shared" si="8"/>
        <v>100</v>
      </c>
      <c r="J95" s="31"/>
      <c r="K95" s="31">
        <f t="shared" si="9"/>
        <v>100</v>
      </c>
      <c r="L95" s="24"/>
    </row>
    <row r="96" spans="1:12" ht="31.5" thickBot="1" x14ac:dyDescent="0.4">
      <c r="A96" s="17">
        <f t="shared" si="7"/>
        <v>87</v>
      </c>
      <c r="B96" s="94" t="s">
        <v>403</v>
      </c>
      <c r="C96" s="25" t="s">
        <v>12</v>
      </c>
      <c r="D96" s="26" t="s">
        <v>400</v>
      </c>
      <c r="E96" s="26">
        <v>414</v>
      </c>
      <c r="F96" s="26"/>
      <c r="G96" s="94">
        <v>414</v>
      </c>
      <c r="H96" s="24">
        <v>414</v>
      </c>
      <c r="I96" s="31">
        <f t="shared" si="8"/>
        <v>100</v>
      </c>
      <c r="J96" s="31"/>
      <c r="K96" s="31">
        <f t="shared" si="9"/>
        <v>100</v>
      </c>
      <c r="L96" s="24"/>
    </row>
    <row r="97" spans="1:12" ht="16" customHeight="1" thickBot="1" x14ac:dyDescent="0.4">
      <c r="A97" s="17">
        <f t="shared" si="7"/>
        <v>88</v>
      </c>
      <c r="B97" s="91" t="s">
        <v>98</v>
      </c>
      <c r="C97" s="93" t="s">
        <v>12</v>
      </c>
      <c r="D97" s="26" t="s">
        <v>400</v>
      </c>
      <c r="E97" s="26">
        <v>341</v>
      </c>
      <c r="F97" s="26"/>
      <c r="G97" s="94">
        <v>341</v>
      </c>
      <c r="H97" s="24">
        <v>341</v>
      </c>
      <c r="I97" s="31">
        <f t="shared" si="8"/>
        <v>100</v>
      </c>
      <c r="J97" s="31"/>
      <c r="K97" s="31">
        <f t="shared" si="9"/>
        <v>100</v>
      </c>
      <c r="L97" s="24"/>
    </row>
    <row r="98" spans="1:12" ht="16" thickBot="1" x14ac:dyDescent="0.4">
      <c r="A98" s="17">
        <f t="shared" si="7"/>
        <v>89</v>
      </c>
      <c r="B98" s="91" t="s">
        <v>99</v>
      </c>
      <c r="C98" s="93" t="s">
        <v>12</v>
      </c>
      <c r="D98" s="26" t="s">
        <v>400</v>
      </c>
      <c r="E98" s="26">
        <v>73</v>
      </c>
      <c r="F98" s="26"/>
      <c r="G98" s="94">
        <v>73</v>
      </c>
      <c r="H98" s="24">
        <v>73</v>
      </c>
      <c r="I98" s="31">
        <f t="shared" si="8"/>
        <v>100</v>
      </c>
      <c r="J98" s="31"/>
      <c r="K98" s="31">
        <f t="shared" si="9"/>
        <v>100</v>
      </c>
      <c r="L98" s="24"/>
    </row>
    <row r="99" spans="1:12" ht="62.5" thickBot="1" x14ac:dyDescent="0.4">
      <c r="A99" s="17">
        <f t="shared" si="7"/>
        <v>90</v>
      </c>
      <c r="B99" s="94" t="s">
        <v>404</v>
      </c>
      <c r="C99" s="25" t="s">
        <v>12</v>
      </c>
      <c r="D99" s="26" t="s">
        <v>400</v>
      </c>
      <c r="E99" s="26">
        <v>1</v>
      </c>
      <c r="F99" s="26"/>
      <c r="G99" s="94">
        <v>2</v>
      </c>
      <c r="H99" s="24">
        <v>2</v>
      </c>
      <c r="I99" s="31">
        <f t="shared" si="8"/>
        <v>200</v>
      </c>
      <c r="J99" s="31"/>
      <c r="K99" s="31">
        <f t="shared" si="9"/>
        <v>100</v>
      </c>
      <c r="L99" s="24"/>
    </row>
    <row r="100" spans="1:12" ht="16" thickBot="1" x14ac:dyDescent="0.4">
      <c r="A100" s="17">
        <f t="shared" si="7"/>
        <v>91</v>
      </c>
      <c r="B100" s="91" t="s">
        <v>100</v>
      </c>
      <c r="C100" s="93" t="s">
        <v>12</v>
      </c>
      <c r="D100" s="26" t="s">
        <v>400</v>
      </c>
      <c r="E100" s="26">
        <v>0</v>
      </c>
      <c r="F100" s="26"/>
      <c r="G100" s="94">
        <v>0</v>
      </c>
      <c r="H100" s="24">
        <v>0</v>
      </c>
      <c r="I100" s="31"/>
      <c r="J100" s="31"/>
      <c r="K100" s="31"/>
      <c r="L100" s="24"/>
    </row>
    <row r="101" spans="1:12" ht="16" thickBot="1" x14ac:dyDescent="0.4">
      <c r="A101" s="17">
        <f t="shared" si="7"/>
        <v>92</v>
      </c>
      <c r="B101" s="91" t="s">
        <v>101</v>
      </c>
      <c r="C101" s="93" t="s">
        <v>12</v>
      </c>
      <c r="D101" s="26" t="s">
        <v>400</v>
      </c>
      <c r="E101" s="26">
        <v>1</v>
      </c>
      <c r="F101" s="26"/>
      <c r="G101" s="94">
        <v>1</v>
      </c>
      <c r="H101" s="24">
        <v>2</v>
      </c>
      <c r="I101" s="31">
        <f t="shared" si="8"/>
        <v>200</v>
      </c>
      <c r="J101" s="31"/>
      <c r="K101" s="31">
        <f t="shared" si="9"/>
        <v>200</v>
      </c>
      <c r="L101" s="24"/>
    </row>
    <row r="102" spans="1:12" ht="16" thickBot="1" x14ac:dyDescent="0.4">
      <c r="A102" s="17">
        <f t="shared" si="7"/>
        <v>93</v>
      </c>
      <c r="B102" s="91" t="s">
        <v>102</v>
      </c>
      <c r="C102" s="93" t="s">
        <v>12</v>
      </c>
      <c r="D102" s="26" t="s">
        <v>400</v>
      </c>
      <c r="E102" s="26">
        <v>0</v>
      </c>
      <c r="F102" s="26"/>
      <c r="G102" s="94">
        <v>0</v>
      </c>
      <c r="H102" s="24">
        <v>0</v>
      </c>
      <c r="I102" s="31"/>
      <c r="J102" s="31"/>
      <c r="K102" s="31"/>
      <c r="L102" s="24"/>
    </row>
    <row r="103" spans="1:12" ht="45.65" customHeight="1" thickBot="1" x14ac:dyDescent="0.4">
      <c r="A103" s="17">
        <f t="shared" si="7"/>
        <v>94</v>
      </c>
      <c r="B103" s="91" t="s">
        <v>103</v>
      </c>
      <c r="C103" s="93" t="s">
        <v>14</v>
      </c>
      <c r="D103" s="26" t="s">
        <v>400</v>
      </c>
      <c r="E103" s="26">
        <v>13</v>
      </c>
      <c r="F103" s="26"/>
      <c r="G103" s="94">
        <v>13</v>
      </c>
      <c r="H103" s="24">
        <v>13</v>
      </c>
      <c r="I103" s="31">
        <f t="shared" si="8"/>
        <v>100</v>
      </c>
      <c r="J103" s="31"/>
      <c r="K103" s="31">
        <f t="shared" si="9"/>
        <v>100</v>
      </c>
      <c r="L103" s="24"/>
    </row>
    <row r="104" spans="1:12" ht="45.65" customHeight="1" thickBot="1" x14ac:dyDescent="0.4">
      <c r="A104" s="17">
        <f t="shared" si="7"/>
        <v>95</v>
      </c>
      <c r="B104" s="91" t="s">
        <v>104</v>
      </c>
      <c r="C104" s="93" t="s">
        <v>12</v>
      </c>
      <c r="D104" s="26" t="s">
        <v>400</v>
      </c>
      <c r="E104" s="26">
        <v>0</v>
      </c>
      <c r="F104" s="26"/>
      <c r="G104" s="94">
        <v>0</v>
      </c>
      <c r="H104" s="24">
        <v>0</v>
      </c>
      <c r="I104" s="31"/>
      <c r="J104" s="31"/>
      <c r="K104" s="31"/>
      <c r="L104" s="24"/>
    </row>
    <row r="105" spans="1:12" ht="39.65" customHeight="1" thickBot="1" x14ac:dyDescent="0.4">
      <c r="A105" s="17">
        <f t="shared" si="7"/>
        <v>96</v>
      </c>
      <c r="B105" s="91" t="s">
        <v>105</v>
      </c>
      <c r="C105" s="93" t="s">
        <v>14</v>
      </c>
      <c r="D105" s="26" t="s">
        <v>400</v>
      </c>
      <c r="E105" s="26">
        <v>0</v>
      </c>
      <c r="F105" s="26"/>
      <c r="G105" s="94">
        <v>0</v>
      </c>
      <c r="H105" s="24">
        <v>0</v>
      </c>
      <c r="I105" s="31"/>
      <c r="J105" s="31"/>
      <c r="K105" s="31"/>
      <c r="L105" s="24"/>
    </row>
    <row r="106" spans="1:12" ht="24.65" customHeight="1" thickBot="1" x14ac:dyDescent="0.4">
      <c r="A106" s="17">
        <f t="shared" si="7"/>
        <v>97</v>
      </c>
      <c r="B106" s="101" t="s">
        <v>106</v>
      </c>
      <c r="C106" s="126"/>
      <c r="D106" s="126"/>
      <c r="E106" s="127"/>
      <c r="F106" s="26"/>
      <c r="G106" s="94"/>
      <c r="H106" s="24"/>
      <c r="I106" s="31"/>
      <c r="J106" s="31"/>
      <c r="K106" s="31"/>
      <c r="L106" s="24"/>
    </row>
    <row r="107" spans="1:12" ht="53.5" customHeight="1" thickBot="1" x14ac:dyDescent="0.4">
      <c r="A107" s="17">
        <f t="shared" si="7"/>
        <v>98</v>
      </c>
      <c r="B107" s="94" t="s">
        <v>107</v>
      </c>
      <c r="C107" s="92" t="s">
        <v>14</v>
      </c>
      <c r="D107" s="26" t="s">
        <v>400</v>
      </c>
      <c r="E107" s="26">
        <v>3</v>
      </c>
      <c r="F107" s="26"/>
      <c r="G107" s="94">
        <v>3</v>
      </c>
      <c r="H107" s="24">
        <v>3</v>
      </c>
      <c r="I107" s="31">
        <f t="shared" si="8"/>
        <v>100</v>
      </c>
      <c r="J107" s="31"/>
      <c r="K107" s="31">
        <f t="shared" si="9"/>
        <v>100</v>
      </c>
      <c r="L107" s="24"/>
    </row>
    <row r="108" spans="1:12" ht="53.5" customHeight="1" thickBot="1" x14ac:dyDescent="0.4">
      <c r="A108" s="17">
        <f t="shared" si="7"/>
        <v>99</v>
      </c>
      <c r="B108" s="91" t="s">
        <v>108</v>
      </c>
      <c r="C108" s="93" t="s">
        <v>12</v>
      </c>
      <c r="D108" s="26" t="s">
        <v>400</v>
      </c>
      <c r="E108" s="26">
        <v>3416</v>
      </c>
      <c r="F108" s="26"/>
      <c r="G108" s="94">
        <v>3200</v>
      </c>
      <c r="H108" s="24">
        <v>3683</v>
      </c>
      <c r="I108" s="31">
        <f t="shared" si="8"/>
        <v>107.81615925058547</v>
      </c>
      <c r="J108" s="31"/>
      <c r="K108" s="31">
        <f t="shared" si="9"/>
        <v>115.09375</v>
      </c>
      <c r="L108" s="24"/>
    </row>
    <row r="109" spans="1:12" ht="93.5" thickBot="1" x14ac:dyDescent="0.4">
      <c r="A109" s="17">
        <f t="shared" si="7"/>
        <v>100</v>
      </c>
      <c r="B109" s="101" t="s">
        <v>109</v>
      </c>
      <c r="C109" s="126"/>
      <c r="D109" s="126"/>
      <c r="E109" s="127"/>
      <c r="F109" s="26" t="s">
        <v>86</v>
      </c>
      <c r="G109" s="94"/>
      <c r="H109" s="24"/>
      <c r="I109" s="31"/>
      <c r="J109" s="31"/>
      <c r="K109" s="31"/>
      <c r="L109" s="24"/>
    </row>
    <row r="110" spans="1:12" ht="47" thickBot="1" x14ac:dyDescent="0.4">
      <c r="A110" s="17">
        <f t="shared" si="7"/>
        <v>101</v>
      </c>
      <c r="B110" s="94" t="s">
        <v>110</v>
      </c>
      <c r="C110" s="92" t="s">
        <v>12</v>
      </c>
      <c r="D110" s="26" t="s">
        <v>424</v>
      </c>
      <c r="E110" s="26">
        <v>175</v>
      </c>
      <c r="F110" s="26"/>
      <c r="G110" s="94">
        <v>175</v>
      </c>
      <c r="H110" s="24">
        <v>175</v>
      </c>
      <c r="I110" s="31">
        <f t="shared" si="8"/>
        <v>100</v>
      </c>
      <c r="J110" s="31"/>
      <c r="K110" s="31">
        <f t="shared" si="9"/>
        <v>100</v>
      </c>
      <c r="L110" s="24"/>
    </row>
    <row r="111" spans="1:12" ht="65.150000000000006" customHeight="1" thickBot="1" x14ac:dyDescent="0.4">
      <c r="A111" s="17">
        <f t="shared" si="7"/>
        <v>102</v>
      </c>
      <c r="B111" s="91" t="s">
        <v>111</v>
      </c>
      <c r="C111" s="93" t="s">
        <v>12</v>
      </c>
      <c r="D111" s="26" t="s">
        <v>424</v>
      </c>
      <c r="E111" s="26">
        <v>390</v>
      </c>
      <c r="F111" s="26"/>
      <c r="G111" s="94">
        <v>390</v>
      </c>
      <c r="H111" s="24">
        <v>390</v>
      </c>
      <c r="I111" s="31">
        <f t="shared" si="8"/>
        <v>100</v>
      </c>
      <c r="J111" s="31"/>
      <c r="K111" s="31">
        <f t="shared" si="9"/>
        <v>100</v>
      </c>
      <c r="L111" s="24"/>
    </row>
    <row r="112" spans="1:12" ht="79" customHeight="1" thickBot="1" x14ac:dyDescent="0.4">
      <c r="A112" s="17">
        <f t="shared" si="7"/>
        <v>103</v>
      </c>
      <c r="B112" s="91" t="s">
        <v>112</v>
      </c>
      <c r="C112" s="93" t="s">
        <v>12</v>
      </c>
      <c r="D112" s="26" t="s">
        <v>400</v>
      </c>
      <c r="E112" s="26">
        <v>275</v>
      </c>
      <c r="F112" s="26"/>
      <c r="G112" s="94">
        <v>275</v>
      </c>
      <c r="H112" s="24">
        <v>275</v>
      </c>
      <c r="I112" s="31">
        <f t="shared" si="8"/>
        <v>100</v>
      </c>
      <c r="J112" s="31"/>
      <c r="K112" s="31">
        <f t="shared" si="9"/>
        <v>100</v>
      </c>
      <c r="L112" s="24"/>
    </row>
    <row r="113" spans="1:12" ht="68.5" customHeight="1" thickBot="1" x14ac:dyDescent="0.4">
      <c r="A113" s="17">
        <f t="shared" si="7"/>
        <v>104</v>
      </c>
      <c r="B113" s="101" t="s">
        <v>113</v>
      </c>
      <c r="C113" s="126"/>
      <c r="D113" s="126"/>
      <c r="E113" s="127"/>
      <c r="F113" s="26" t="s">
        <v>86</v>
      </c>
      <c r="G113" s="94"/>
      <c r="H113" s="24"/>
      <c r="I113" s="31"/>
      <c r="J113" s="31"/>
      <c r="K113" s="31"/>
      <c r="L113" s="24"/>
    </row>
    <row r="114" spans="1:12" ht="38.15" customHeight="1" thickBot="1" x14ac:dyDescent="0.4">
      <c r="A114" s="17">
        <f t="shared" si="7"/>
        <v>105</v>
      </c>
      <c r="B114" s="94" t="s">
        <v>114</v>
      </c>
      <c r="C114" s="92" t="s">
        <v>12</v>
      </c>
      <c r="D114" s="26"/>
      <c r="E114" s="41">
        <v>2818</v>
      </c>
      <c r="F114" s="26"/>
      <c r="G114" s="94">
        <v>2775</v>
      </c>
      <c r="H114" s="24">
        <v>2795</v>
      </c>
      <c r="I114" s="31">
        <f t="shared" si="8"/>
        <v>99.183818310858769</v>
      </c>
      <c r="J114" s="31"/>
      <c r="K114" s="31">
        <f t="shared" si="9"/>
        <v>100.72072072072072</v>
      </c>
      <c r="L114" s="24"/>
    </row>
    <row r="115" spans="1:12" ht="47" thickBot="1" x14ac:dyDescent="0.4">
      <c r="A115" s="17">
        <f t="shared" si="7"/>
        <v>106</v>
      </c>
      <c r="B115" s="91" t="s">
        <v>115</v>
      </c>
      <c r="C115" s="93" t="s">
        <v>14</v>
      </c>
      <c r="D115" s="26"/>
      <c r="E115" s="41">
        <v>21</v>
      </c>
      <c r="F115" s="26"/>
      <c r="G115" s="94">
        <v>18</v>
      </c>
      <c r="H115" s="24">
        <v>18</v>
      </c>
      <c r="I115" s="31">
        <f t="shared" si="8"/>
        <v>85.714285714285708</v>
      </c>
      <c r="J115" s="31"/>
      <c r="K115" s="31">
        <f t="shared" si="9"/>
        <v>100</v>
      </c>
      <c r="L115" s="24"/>
    </row>
    <row r="116" spans="1:12" ht="76.5" customHeight="1" thickBot="1" x14ac:dyDescent="0.4">
      <c r="A116" s="17">
        <f t="shared" si="7"/>
        <v>107</v>
      </c>
      <c r="B116" s="91" t="s">
        <v>116</v>
      </c>
      <c r="C116" s="93" t="s">
        <v>12</v>
      </c>
      <c r="D116" s="26"/>
      <c r="E116" s="41">
        <v>1003</v>
      </c>
      <c r="F116" s="26"/>
      <c r="G116" s="94">
        <v>0</v>
      </c>
      <c r="H116" s="24">
        <v>1100</v>
      </c>
      <c r="I116" s="31">
        <f t="shared" si="8"/>
        <v>109.67098703888337</v>
      </c>
      <c r="J116" s="31"/>
      <c r="K116" s="31" t="e">
        <f t="shared" si="9"/>
        <v>#DIV/0!</v>
      </c>
      <c r="L116" s="24"/>
    </row>
    <row r="117" spans="1:12" ht="16" thickBot="1" x14ac:dyDescent="0.4">
      <c r="A117" s="17">
        <f t="shared" si="7"/>
        <v>108</v>
      </c>
      <c r="B117" s="111" t="s">
        <v>117</v>
      </c>
      <c r="C117" s="134"/>
      <c r="D117" s="134"/>
      <c r="E117" s="135"/>
      <c r="F117" s="26"/>
      <c r="G117" s="94"/>
      <c r="H117" s="33"/>
      <c r="I117" s="31"/>
      <c r="J117" s="31"/>
      <c r="K117" s="31"/>
      <c r="L117" s="24"/>
    </row>
    <row r="118" spans="1:12" ht="59.5" customHeight="1" thickBot="1" x14ac:dyDescent="0.4">
      <c r="A118" s="17">
        <f t="shared" si="7"/>
        <v>109</v>
      </c>
      <c r="B118" s="101" t="s">
        <v>118</v>
      </c>
      <c r="C118" s="126"/>
      <c r="D118" s="126"/>
      <c r="E118" s="127"/>
      <c r="F118" s="26" t="s">
        <v>119</v>
      </c>
      <c r="G118" s="94"/>
      <c r="H118" s="33"/>
      <c r="I118" s="31"/>
      <c r="J118" s="31"/>
      <c r="K118" s="31"/>
      <c r="L118" s="24"/>
    </row>
    <row r="119" spans="1:12" ht="29.5" customHeight="1" thickBot="1" x14ac:dyDescent="0.4">
      <c r="A119" s="17">
        <f t="shared" si="7"/>
        <v>110</v>
      </c>
      <c r="B119" s="101" t="s">
        <v>120</v>
      </c>
      <c r="C119" s="126"/>
      <c r="D119" s="126"/>
      <c r="E119" s="127"/>
      <c r="F119" s="26"/>
      <c r="G119" s="94"/>
      <c r="H119" s="33"/>
      <c r="I119" s="31"/>
      <c r="J119" s="31"/>
      <c r="K119" s="31"/>
      <c r="L119" s="24"/>
    </row>
    <row r="120" spans="1:12" ht="56.15" customHeight="1" thickBot="1" x14ac:dyDescent="0.4">
      <c r="A120" s="17">
        <f t="shared" si="7"/>
        <v>111</v>
      </c>
      <c r="B120" s="94" t="s">
        <v>121</v>
      </c>
      <c r="C120" s="92" t="s">
        <v>12</v>
      </c>
      <c r="D120" s="26" t="s">
        <v>424</v>
      </c>
      <c r="E120" s="26">
        <v>225</v>
      </c>
      <c r="F120" s="26">
        <v>230</v>
      </c>
      <c r="G120" s="33">
        <v>224</v>
      </c>
      <c r="H120" s="10">
        <v>224</v>
      </c>
      <c r="I120" s="31">
        <f t="shared" ref="I120:I145" si="11">H120/E120*100</f>
        <v>99.555555555555557</v>
      </c>
      <c r="J120" s="31">
        <f t="shared" si="10"/>
        <v>97.391304347826093</v>
      </c>
      <c r="K120" s="31">
        <f t="shared" si="9"/>
        <v>100</v>
      </c>
      <c r="L120" s="24"/>
    </row>
    <row r="121" spans="1:12" ht="41.15" customHeight="1" thickBot="1" x14ac:dyDescent="0.4">
      <c r="A121" s="17">
        <f>A120+1</f>
        <v>112</v>
      </c>
      <c r="B121" s="94" t="s">
        <v>405</v>
      </c>
      <c r="C121" s="25" t="s">
        <v>12</v>
      </c>
      <c r="D121" s="26" t="s">
        <v>424</v>
      </c>
      <c r="E121" s="26">
        <v>225</v>
      </c>
      <c r="F121" s="26"/>
      <c r="G121" s="33">
        <v>224</v>
      </c>
      <c r="H121" s="10">
        <v>224</v>
      </c>
      <c r="I121" s="31">
        <f t="shared" si="11"/>
        <v>99.555555555555557</v>
      </c>
      <c r="J121" s="31"/>
      <c r="K121" s="31">
        <f t="shared" si="9"/>
        <v>100</v>
      </c>
      <c r="L121" s="24"/>
    </row>
    <row r="122" spans="1:12" ht="31.5" thickBot="1" x14ac:dyDescent="0.4">
      <c r="A122" s="17">
        <f t="shared" ref="A122:A185" si="12">A121+1</f>
        <v>113</v>
      </c>
      <c r="B122" s="91" t="s">
        <v>122</v>
      </c>
      <c r="C122" s="93" t="s">
        <v>12</v>
      </c>
      <c r="D122" s="26" t="s">
        <v>424</v>
      </c>
      <c r="E122" s="26">
        <v>205</v>
      </c>
      <c r="F122" s="26"/>
      <c r="G122" s="33">
        <v>195</v>
      </c>
      <c r="H122" s="10">
        <v>195</v>
      </c>
      <c r="I122" s="31">
        <f t="shared" si="11"/>
        <v>95.121951219512198</v>
      </c>
      <c r="J122" s="31"/>
      <c r="K122" s="31">
        <f t="shared" si="9"/>
        <v>100</v>
      </c>
      <c r="L122" s="24"/>
    </row>
    <row r="123" spans="1:12" ht="42.65" customHeight="1" thickBot="1" x14ac:dyDescent="0.4">
      <c r="A123" s="17">
        <f t="shared" si="12"/>
        <v>114</v>
      </c>
      <c r="B123" s="91" t="s">
        <v>123</v>
      </c>
      <c r="C123" s="93" t="s">
        <v>12</v>
      </c>
      <c r="D123" s="26" t="s">
        <v>424</v>
      </c>
      <c r="E123" s="26">
        <v>20</v>
      </c>
      <c r="F123" s="26"/>
      <c r="G123" s="33">
        <v>29</v>
      </c>
      <c r="H123" s="10">
        <v>29</v>
      </c>
      <c r="I123" s="31">
        <f t="shared" si="11"/>
        <v>145</v>
      </c>
      <c r="J123" s="31"/>
      <c r="K123" s="31">
        <f t="shared" si="9"/>
        <v>100</v>
      </c>
      <c r="L123" s="24"/>
    </row>
    <row r="124" spans="1:12" ht="62.15" customHeight="1" thickBot="1" x14ac:dyDescent="0.4">
      <c r="A124" s="17">
        <f t="shared" si="12"/>
        <v>115</v>
      </c>
      <c r="B124" s="91" t="s">
        <v>124</v>
      </c>
      <c r="C124" s="93" t="s">
        <v>12</v>
      </c>
      <c r="D124" s="26" t="s">
        <v>424</v>
      </c>
      <c r="E124" s="26">
        <v>225</v>
      </c>
      <c r="F124" s="26"/>
      <c r="G124" s="33">
        <v>224</v>
      </c>
      <c r="H124" s="10">
        <v>224</v>
      </c>
      <c r="I124" s="31">
        <f t="shared" si="11"/>
        <v>99.555555555555557</v>
      </c>
      <c r="J124" s="31"/>
      <c r="K124" s="31">
        <f t="shared" si="9"/>
        <v>100</v>
      </c>
      <c r="L124" s="24"/>
    </row>
    <row r="125" spans="1:12" ht="55" customHeight="1" thickBot="1" x14ac:dyDescent="0.4">
      <c r="A125" s="17">
        <f t="shared" si="12"/>
        <v>116</v>
      </c>
      <c r="B125" s="91" t="s">
        <v>125</v>
      </c>
      <c r="C125" s="93" t="s">
        <v>14</v>
      </c>
      <c r="D125" s="26" t="s">
        <v>424</v>
      </c>
      <c r="E125" s="26">
        <v>1</v>
      </c>
      <c r="F125" s="26"/>
      <c r="G125" s="33">
        <v>1</v>
      </c>
      <c r="H125" s="10">
        <v>1</v>
      </c>
      <c r="I125" s="31">
        <f t="shared" si="11"/>
        <v>100</v>
      </c>
      <c r="J125" s="31"/>
      <c r="K125" s="31">
        <f t="shared" si="9"/>
        <v>100</v>
      </c>
      <c r="L125" s="24"/>
    </row>
    <row r="126" spans="1:12" ht="38.5" customHeight="1" thickBot="1" x14ac:dyDescent="0.4">
      <c r="A126" s="17">
        <f t="shared" si="12"/>
        <v>117</v>
      </c>
      <c r="B126" s="128" t="s">
        <v>126</v>
      </c>
      <c r="C126" s="129"/>
      <c r="D126" s="129"/>
      <c r="E126" s="130"/>
      <c r="F126" s="26"/>
      <c r="G126" s="33"/>
      <c r="H126" s="10"/>
      <c r="I126" s="31"/>
      <c r="J126" s="31"/>
      <c r="K126" s="31"/>
      <c r="L126" s="24"/>
    </row>
    <row r="127" spans="1:12" ht="50.15" customHeight="1" thickBot="1" x14ac:dyDescent="0.4">
      <c r="A127" s="17">
        <f t="shared" si="12"/>
        <v>118</v>
      </c>
      <c r="B127" s="94" t="s">
        <v>127</v>
      </c>
      <c r="C127" s="92" t="s">
        <v>14</v>
      </c>
      <c r="D127" s="26" t="s">
        <v>424</v>
      </c>
      <c r="E127" s="26">
        <v>5000</v>
      </c>
      <c r="F127" s="26"/>
      <c r="G127" s="33">
        <v>4855</v>
      </c>
      <c r="H127" s="10">
        <v>2609</v>
      </c>
      <c r="I127" s="31">
        <f t="shared" si="11"/>
        <v>52.180000000000007</v>
      </c>
      <c r="J127" s="31"/>
      <c r="K127" s="31">
        <f t="shared" si="9"/>
        <v>53.738414006179191</v>
      </c>
      <c r="L127" s="24"/>
    </row>
    <row r="128" spans="1:12" ht="50.15" customHeight="1" thickBot="1" x14ac:dyDescent="0.4">
      <c r="A128" s="17">
        <f t="shared" si="12"/>
        <v>119</v>
      </c>
      <c r="B128" s="91" t="s">
        <v>128</v>
      </c>
      <c r="C128" s="93" t="s">
        <v>12</v>
      </c>
      <c r="D128" s="26" t="s">
        <v>424</v>
      </c>
      <c r="E128" s="26">
        <v>390000</v>
      </c>
      <c r="F128" s="26"/>
      <c r="G128" s="33">
        <v>364090</v>
      </c>
      <c r="H128" s="10">
        <v>236037</v>
      </c>
      <c r="I128" s="31">
        <f t="shared" si="11"/>
        <v>60.522307692307699</v>
      </c>
      <c r="J128" s="31"/>
      <c r="K128" s="31">
        <f t="shared" si="9"/>
        <v>64.829300447691509</v>
      </c>
      <c r="L128" s="24"/>
    </row>
    <row r="129" spans="1:12" ht="44.15" customHeight="1" thickBot="1" x14ac:dyDescent="0.4">
      <c r="A129" s="17">
        <f t="shared" si="12"/>
        <v>120</v>
      </c>
      <c r="B129" s="91" t="s">
        <v>129</v>
      </c>
      <c r="C129" s="93" t="s">
        <v>14</v>
      </c>
      <c r="D129" s="26" t="s">
        <v>424</v>
      </c>
      <c r="E129" s="26">
        <v>24</v>
      </c>
      <c r="F129" s="26"/>
      <c r="G129" s="33">
        <v>24</v>
      </c>
      <c r="H129" s="10">
        <v>24</v>
      </c>
      <c r="I129" s="31">
        <f t="shared" si="11"/>
        <v>100</v>
      </c>
      <c r="J129" s="31"/>
      <c r="K129" s="31">
        <f t="shared" si="9"/>
        <v>100</v>
      </c>
      <c r="L129" s="24"/>
    </row>
    <row r="130" spans="1:12" ht="16" thickBot="1" x14ac:dyDescent="0.4">
      <c r="A130" s="17">
        <f t="shared" si="12"/>
        <v>121</v>
      </c>
      <c r="B130" s="101" t="s">
        <v>130</v>
      </c>
      <c r="C130" s="102"/>
      <c r="D130" s="102"/>
      <c r="E130" s="102"/>
      <c r="F130" s="103"/>
      <c r="G130" s="42"/>
      <c r="H130" s="12"/>
      <c r="I130" s="28"/>
      <c r="J130" s="28"/>
      <c r="K130" s="28"/>
      <c r="L130" s="24"/>
    </row>
    <row r="131" spans="1:12" ht="31.5" thickBot="1" x14ac:dyDescent="0.4">
      <c r="A131" s="17">
        <f t="shared" si="12"/>
        <v>122</v>
      </c>
      <c r="B131" s="94" t="s">
        <v>131</v>
      </c>
      <c r="C131" s="92" t="s">
        <v>14</v>
      </c>
      <c r="D131" s="26" t="s">
        <v>424</v>
      </c>
      <c r="E131" s="26">
        <v>1000</v>
      </c>
      <c r="F131" s="26"/>
      <c r="G131" s="33">
        <v>1007</v>
      </c>
      <c r="H131" s="10">
        <v>534</v>
      </c>
      <c r="I131" s="31">
        <f t="shared" si="11"/>
        <v>53.400000000000006</v>
      </c>
      <c r="J131" s="31"/>
      <c r="K131" s="31">
        <f t="shared" si="9"/>
        <v>53.028798411122146</v>
      </c>
      <c r="L131" s="24"/>
    </row>
    <row r="132" spans="1:12" ht="31.5" thickBot="1" x14ac:dyDescent="0.4">
      <c r="A132" s="17">
        <f t="shared" si="12"/>
        <v>123</v>
      </c>
      <c r="B132" s="91" t="s">
        <v>132</v>
      </c>
      <c r="C132" s="93" t="s">
        <v>14</v>
      </c>
      <c r="D132" s="26" t="s">
        <v>424</v>
      </c>
      <c r="E132" s="26">
        <v>33</v>
      </c>
      <c r="F132" s="26"/>
      <c r="G132" s="33">
        <v>33</v>
      </c>
      <c r="H132" s="10">
        <v>33</v>
      </c>
      <c r="I132" s="31">
        <f t="shared" si="11"/>
        <v>100</v>
      </c>
      <c r="J132" s="31"/>
      <c r="K132" s="31">
        <f t="shared" si="9"/>
        <v>100</v>
      </c>
      <c r="L132" s="24"/>
    </row>
    <row r="133" spans="1:12" ht="31.5" thickBot="1" x14ac:dyDescent="0.4">
      <c r="A133" s="17">
        <f t="shared" si="12"/>
        <v>124</v>
      </c>
      <c r="B133" s="91" t="s">
        <v>133</v>
      </c>
      <c r="C133" s="93" t="s">
        <v>14</v>
      </c>
      <c r="D133" s="26" t="s">
        <v>424</v>
      </c>
      <c r="E133" s="26">
        <v>1</v>
      </c>
      <c r="F133" s="26"/>
      <c r="G133" s="33">
        <v>1</v>
      </c>
      <c r="H133" s="10">
        <v>1</v>
      </c>
      <c r="I133" s="31">
        <f t="shared" si="11"/>
        <v>100</v>
      </c>
      <c r="J133" s="31"/>
      <c r="K133" s="31">
        <f t="shared" si="9"/>
        <v>100</v>
      </c>
      <c r="L133" s="24"/>
    </row>
    <row r="134" spans="1:12" ht="31.5" thickBot="1" x14ac:dyDescent="0.4">
      <c r="A134" s="17">
        <f t="shared" si="12"/>
        <v>125</v>
      </c>
      <c r="B134" s="91" t="s">
        <v>134</v>
      </c>
      <c r="C134" s="93" t="s">
        <v>14</v>
      </c>
      <c r="D134" s="26" t="s">
        <v>424</v>
      </c>
      <c r="E134" s="26">
        <v>0</v>
      </c>
      <c r="F134" s="26"/>
      <c r="G134" s="33">
        <v>0</v>
      </c>
      <c r="H134" s="10">
        <v>0</v>
      </c>
      <c r="I134" s="31" t="e">
        <f t="shared" si="11"/>
        <v>#DIV/0!</v>
      </c>
      <c r="J134" s="31"/>
      <c r="K134" s="31" t="e">
        <f t="shared" si="9"/>
        <v>#DIV/0!</v>
      </c>
      <c r="L134" s="24"/>
    </row>
    <row r="135" spans="1:12" ht="16" thickBot="1" x14ac:dyDescent="0.4">
      <c r="A135" s="17">
        <f t="shared" si="12"/>
        <v>126</v>
      </c>
      <c r="B135" s="121" t="s">
        <v>135</v>
      </c>
      <c r="C135" s="122"/>
      <c r="D135" s="122"/>
      <c r="E135" s="123"/>
      <c r="F135" s="26"/>
      <c r="G135" s="42"/>
      <c r="H135" s="42"/>
      <c r="I135" s="28"/>
      <c r="J135" s="28"/>
      <c r="K135" s="28"/>
      <c r="L135" s="24"/>
    </row>
    <row r="136" spans="1:12" ht="47" thickBot="1" x14ac:dyDescent="0.4">
      <c r="A136" s="17">
        <f t="shared" si="12"/>
        <v>127</v>
      </c>
      <c r="B136" s="94" t="s">
        <v>136</v>
      </c>
      <c r="C136" s="92" t="s">
        <v>137</v>
      </c>
      <c r="D136" s="94" t="s">
        <v>424</v>
      </c>
      <c r="E136" s="43">
        <v>181</v>
      </c>
      <c r="F136" s="26"/>
      <c r="G136" s="33">
        <v>181</v>
      </c>
      <c r="H136" s="72">
        <v>181.8</v>
      </c>
      <c r="I136" s="31">
        <f t="shared" si="11"/>
        <v>100.44198895027625</v>
      </c>
      <c r="J136" s="31"/>
      <c r="K136" s="31">
        <f t="shared" si="9"/>
        <v>100.44198895027625</v>
      </c>
      <c r="L136" s="24"/>
    </row>
    <row r="137" spans="1:12" ht="64.5" customHeight="1" thickBot="1" x14ac:dyDescent="0.4">
      <c r="A137" s="17">
        <f t="shared" si="12"/>
        <v>128</v>
      </c>
      <c r="B137" s="91" t="s">
        <v>138</v>
      </c>
      <c r="C137" s="93" t="s">
        <v>137</v>
      </c>
      <c r="D137" s="94" t="s">
        <v>424</v>
      </c>
      <c r="E137" s="26">
        <v>6</v>
      </c>
      <c r="F137" s="26"/>
      <c r="G137" s="33">
        <v>6.9</v>
      </c>
      <c r="H137" s="72">
        <v>1.4</v>
      </c>
      <c r="I137" s="31">
        <f t="shared" si="11"/>
        <v>23.333333333333332</v>
      </c>
      <c r="J137" s="31"/>
      <c r="K137" s="31">
        <f t="shared" si="9"/>
        <v>20.289855072463766</v>
      </c>
      <c r="L137" s="24"/>
    </row>
    <row r="138" spans="1:12" ht="47" thickBot="1" x14ac:dyDescent="0.4">
      <c r="A138" s="17">
        <f t="shared" si="12"/>
        <v>129</v>
      </c>
      <c r="B138" s="91" t="s">
        <v>139</v>
      </c>
      <c r="C138" s="93" t="s">
        <v>137</v>
      </c>
      <c r="D138" s="94" t="s">
        <v>424</v>
      </c>
      <c r="E138" s="26">
        <v>6</v>
      </c>
      <c r="F138" s="26"/>
      <c r="G138" s="33">
        <v>8.1</v>
      </c>
      <c r="H138" s="72">
        <v>4.7</v>
      </c>
      <c r="I138" s="31">
        <f t="shared" si="11"/>
        <v>78.333333333333329</v>
      </c>
      <c r="J138" s="31"/>
      <c r="K138" s="31">
        <f t="shared" si="9"/>
        <v>58.024691358024697</v>
      </c>
      <c r="L138" s="24"/>
    </row>
    <row r="139" spans="1:12" ht="63.65" customHeight="1" thickBot="1" x14ac:dyDescent="0.4">
      <c r="A139" s="17">
        <f t="shared" si="12"/>
        <v>130</v>
      </c>
      <c r="B139" s="91" t="s">
        <v>140</v>
      </c>
      <c r="C139" s="93" t="s">
        <v>137</v>
      </c>
      <c r="D139" s="94" t="s">
        <v>424</v>
      </c>
      <c r="E139" s="26">
        <v>0.5</v>
      </c>
      <c r="F139" s="26"/>
      <c r="G139" s="33">
        <v>4.9000000000000004</v>
      </c>
      <c r="H139" s="72">
        <v>1.6</v>
      </c>
      <c r="I139" s="31">
        <f t="shared" si="11"/>
        <v>320</v>
      </c>
      <c r="J139" s="31"/>
      <c r="K139" s="31">
        <f t="shared" si="9"/>
        <v>32.653061224489797</v>
      </c>
      <c r="L139" s="24"/>
    </row>
    <row r="140" spans="1:12" ht="31.5" thickBot="1" x14ac:dyDescent="0.4">
      <c r="A140" s="17">
        <f t="shared" si="12"/>
        <v>131</v>
      </c>
      <c r="B140" s="91" t="s">
        <v>141</v>
      </c>
      <c r="C140" s="93" t="s">
        <v>14</v>
      </c>
      <c r="D140" s="94" t="s">
        <v>424</v>
      </c>
      <c r="E140" s="26">
        <v>24</v>
      </c>
      <c r="F140" s="26"/>
      <c r="G140" s="33">
        <v>24</v>
      </c>
      <c r="H140" s="10">
        <v>24</v>
      </c>
      <c r="I140" s="31">
        <f t="shared" si="11"/>
        <v>100</v>
      </c>
      <c r="J140" s="31"/>
      <c r="K140" s="31">
        <f t="shared" si="9"/>
        <v>100</v>
      </c>
      <c r="L140" s="24"/>
    </row>
    <row r="141" spans="1:12" ht="31.5" thickBot="1" x14ac:dyDescent="0.4">
      <c r="A141" s="17">
        <f t="shared" si="12"/>
        <v>132</v>
      </c>
      <c r="B141" s="91" t="s">
        <v>142</v>
      </c>
      <c r="C141" s="93" t="s">
        <v>14</v>
      </c>
      <c r="D141" s="94" t="s">
        <v>424</v>
      </c>
      <c r="E141" s="26">
        <v>6</v>
      </c>
      <c r="F141" s="26"/>
      <c r="G141" s="33">
        <v>6</v>
      </c>
      <c r="H141" s="10">
        <v>6</v>
      </c>
      <c r="I141" s="31">
        <f t="shared" si="11"/>
        <v>100</v>
      </c>
      <c r="J141" s="31"/>
      <c r="K141" s="31">
        <f t="shared" si="9"/>
        <v>100</v>
      </c>
      <c r="L141" s="24"/>
    </row>
    <row r="142" spans="1:12" ht="63.65" customHeight="1" thickBot="1" x14ac:dyDescent="0.4">
      <c r="A142" s="17">
        <f t="shared" si="12"/>
        <v>133</v>
      </c>
      <c r="B142" s="101" t="s">
        <v>143</v>
      </c>
      <c r="C142" s="102"/>
      <c r="D142" s="102"/>
      <c r="E142" s="103"/>
      <c r="F142" s="26" t="s">
        <v>119</v>
      </c>
      <c r="G142" s="33"/>
      <c r="H142" s="33"/>
      <c r="I142" s="31"/>
      <c r="J142" s="31"/>
      <c r="K142" s="31"/>
      <c r="L142" s="24"/>
    </row>
    <row r="143" spans="1:12" ht="57.65" customHeight="1" thickBot="1" x14ac:dyDescent="0.4">
      <c r="A143" s="17">
        <f t="shared" si="12"/>
        <v>134</v>
      </c>
      <c r="B143" s="94" t="s">
        <v>144</v>
      </c>
      <c r="C143" s="92" t="s">
        <v>12</v>
      </c>
      <c r="D143" s="26" t="s">
        <v>424</v>
      </c>
      <c r="E143" s="26">
        <v>148</v>
      </c>
      <c r="F143" s="26"/>
      <c r="G143" s="33">
        <v>148</v>
      </c>
      <c r="H143" s="10">
        <v>148</v>
      </c>
      <c r="I143" s="31">
        <f t="shared" si="11"/>
        <v>100</v>
      </c>
      <c r="J143" s="31"/>
      <c r="K143" s="31">
        <f t="shared" si="9"/>
        <v>100</v>
      </c>
      <c r="L143" s="24"/>
    </row>
    <row r="144" spans="1:12" ht="65.5" customHeight="1" thickBot="1" x14ac:dyDescent="0.4">
      <c r="A144" s="17">
        <f t="shared" si="12"/>
        <v>135</v>
      </c>
      <c r="B144" s="91" t="s">
        <v>145</v>
      </c>
      <c r="C144" s="93" t="s">
        <v>12</v>
      </c>
      <c r="D144" s="26" t="s">
        <v>424</v>
      </c>
      <c r="E144" s="26">
        <v>19</v>
      </c>
      <c r="F144" s="26"/>
      <c r="G144" s="33">
        <v>19</v>
      </c>
      <c r="H144" s="10">
        <v>19</v>
      </c>
      <c r="I144" s="31">
        <f t="shared" si="11"/>
        <v>100</v>
      </c>
      <c r="J144" s="31"/>
      <c r="K144" s="31">
        <f t="shared" si="9"/>
        <v>100</v>
      </c>
      <c r="L144" s="24"/>
    </row>
    <row r="145" spans="1:12" ht="36.65" customHeight="1" thickBot="1" x14ac:dyDescent="0.4">
      <c r="A145" s="17">
        <f t="shared" si="12"/>
        <v>136</v>
      </c>
      <c r="B145" s="91" t="s">
        <v>146</v>
      </c>
      <c r="C145" s="93" t="s">
        <v>12</v>
      </c>
      <c r="D145" s="26" t="s">
        <v>424</v>
      </c>
      <c r="E145" s="26">
        <v>18</v>
      </c>
      <c r="F145" s="26"/>
      <c r="G145" s="33">
        <v>18</v>
      </c>
      <c r="H145" s="10">
        <v>18</v>
      </c>
      <c r="I145" s="31">
        <f t="shared" si="11"/>
        <v>100</v>
      </c>
      <c r="J145" s="31"/>
      <c r="K145" s="31">
        <f t="shared" si="9"/>
        <v>100</v>
      </c>
      <c r="L145" s="24"/>
    </row>
    <row r="146" spans="1:12" ht="23.5" customHeight="1" thickBot="1" x14ac:dyDescent="0.4">
      <c r="A146" s="17">
        <f t="shared" si="12"/>
        <v>137</v>
      </c>
      <c r="B146" s="108" t="s">
        <v>147</v>
      </c>
      <c r="C146" s="109"/>
      <c r="D146" s="109"/>
      <c r="E146" s="110"/>
      <c r="F146" s="143" t="s">
        <v>119</v>
      </c>
      <c r="G146" s="33"/>
      <c r="H146" s="33"/>
      <c r="I146" s="31"/>
      <c r="J146" s="31"/>
      <c r="K146" s="31"/>
      <c r="L146" s="24"/>
    </row>
    <row r="147" spans="1:12" ht="54" customHeight="1" thickBot="1" x14ac:dyDescent="0.4">
      <c r="A147" s="17">
        <f t="shared" si="12"/>
        <v>138</v>
      </c>
      <c r="B147" s="131" t="s">
        <v>149</v>
      </c>
      <c r="C147" s="132"/>
      <c r="D147" s="132"/>
      <c r="E147" s="133"/>
      <c r="F147" s="144"/>
      <c r="G147" s="33"/>
      <c r="H147" s="33"/>
      <c r="I147" s="31"/>
      <c r="J147" s="31"/>
      <c r="K147" s="31"/>
      <c r="L147" s="24"/>
    </row>
    <row r="148" spans="1:12" ht="31.5" thickBot="1" x14ac:dyDescent="0.4">
      <c r="A148" s="17">
        <f t="shared" si="12"/>
        <v>139</v>
      </c>
      <c r="B148" s="94" t="s">
        <v>150</v>
      </c>
      <c r="C148" s="92" t="s">
        <v>10</v>
      </c>
      <c r="D148" s="26" t="s">
        <v>424</v>
      </c>
      <c r="E148" s="26">
        <v>13.9</v>
      </c>
      <c r="F148" s="26"/>
      <c r="G148" s="33">
        <v>15.55</v>
      </c>
      <c r="H148" s="72">
        <v>6.5</v>
      </c>
      <c r="I148" s="31">
        <f t="shared" ref="I148:I187" si="13">H148/E148*100</f>
        <v>46.762589928057551</v>
      </c>
      <c r="J148" s="31"/>
      <c r="K148" s="31">
        <f t="shared" ref="K148:K209" si="14">H148/G148*100</f>
        <v>41.80064308681672</v>
      </c>
      <c r="L148" s="24"/>
    </row>
    <row r="149" spans="1:12" ht="31.5" thickBot="1" x14ac:dyDescent="0.4">
      <c r="A149" s="17">
        <f t="shared" si="12"/>
        <v>140</v>
      </c>
      <c r="B149" s="94" t="s">
        <v>406</v>
      </c>
      <c r="C149" s="25" t="s">
        <v>14</v>
      </c>
      <c r="D149" s="26" t="s">
        <v>424</v>
      </c>
      <c r="E149" s="26">
        <v>64</v>
      </c>
      <c r="F149" s="26">
        <v>79</v>
      </c>
      <c r="G149" s="33">
        <v>57</v>
      </c>
      <c r="H149" s="72">
        <v>64</v>
      </c>
      <c r="I149" s="31">
        <f t="shared" si="13"/>
        <v>100</v>
      </c>
      <c r="J149" s="31">
        <f t="shared" ref="J148:J209" si="15">H149/F149*100</f>
        <v>81.012658227848107</v>
      </c>
      <c r="K149" s="31">
        <f t="shared" si="14"/>
        <v>112.28070175438596</v>
      </c>
      <c r="L149" s="24"/>
    </row>
    <row r="150" spans="1:12" ht="31.5" thickBot="1" x14ac:dyDescent="0.4">
      <c r="A150" s="17">
        <f t="shared" si="12"/>
        <v>141</v>
      </c>
      <c r="B150" s="91" t="s">
        <v>151</v>
      </c>
      <c r="C150" s="93" t="s">
        <v>14</v>
      </c>
      <c r="D150" s="26" t="s">
        <v>424</v>
      </c>
      <c r="E150" s="26">
        <v>25</v>
      </c>
      <c r="F150" s="26"/>
      <c r="G150" s="33">
        <v>25</v>
      </c>
      <c r="H150" s="72">
        <v>25</v>
      </c>
      <c r="I150" s="31">
        <f t="shared" si="13"/>
        <v>100</v>
      </c>
      <c r="J150" s="31"/>
      <c r="K150" s="31">
        <f t="shared" si="14"/>
        <v>100</v>
      </c>
      <c r="L150" s="24"/>
    </row>
    <row r="151" spans="1:12" ht="31.5" thickBot="1" x14ac:dyDescent="0.4">
      <c r="A151" s="17">
        <f t="shared" si="12"/>
        <v>142</v>
      </c>
      <c r="B151" s="91" t="s">
        <v>152</v>
      </c>
      <c r="C151" s="93" t="s">
        <v>14</v>
      </c>
      <c r="D151" s="26" t="s">
        <v>424</v>
      </c>
      <c r="E151" s="26">
        <v>32</v>
      </c>
      <c r="F151" s="26"/>
      <c r="G151" s="33">
        <v>29</v>
      </c>
      <c r="H151" s="72">
        <v>32</v>
      </c>
      <c r="I151" s="31">
        <f t="shared" si="13"/>
        <v>100</v>
      </c>
      <c r="J151" s="31"/>
      <c r="K151" s="31">
        <f t="shared" si="14"/>
        <v>110.34482758620689</v>
      </c>
      <c r="L151" s="24"/>
    </row>
    <row r="152" spans="1:12" ht="31.5" thickBot="1" x14ac:dyDescent="0.4">
      <c r="A152" s="17">
        <f t="shared" si="12"/>
        <v>143</v>
      </c>
      <c r="B152" s="91" t="s">
        <v>153</v>
      </c>
      <c r="C152" s="93" t="s">
        <v>14</v>
      </c>
      <c r="D152" s="26" t="s">
        <v>424</v>
      </c>
      <c r="E152" s="26">
        <v>0</v>
      </c>
      <c r="F152" s="26"/>
      <c r="G152" s="33">
        <v>0</v>
      </c>
      <c r="H152" s="72">
        <v>0</v>
      </c>
      <c r="I152" s="31"/>
      <c r="J152" s="31"/>
      <c r="K152" s="31" t="e">
        <f t="shared" si="14"/>
        <v>#DIV/0!</v>
      </c>
      <c r="L152" s="24"/>
    </row>
    <row r="153" spans="1:12" ht="36.65" customHeight="1" thickBot="1" x14ac:dyDescent="0.4">
      <c r="A153" s="17">
        <f t="shared" si="12"/>
        <v>144</v>
      </c>
      <c r="B153" s="91" t="s">
        <v>154</v>
      </c>
      <c r="C153" s="93" t="s">
        <v>14</v>
      </c>
      <c r="D153" s="26" t="s">
        <v>424</v>
      </c>
      <c r="E153" s="26">
        <v>0</v>
      </c>
      <c r="F153" s="26"/>
      <c r="G153" s="33">
        <v>0</v>
      </c>
      <c r="H153" s="72">
        <v>0</v>
      </c>
      <c r="I153" s="31"/>
      <c r="J153" s="31"/>
      <c r="K153" s="31" t="e">
        <f t="shared" si="14"/>
        <v>#DIV/0!</v>
      </c>
      <c r="L153" s="24"/>
    </row>
    <row r="154" spans="1:12" ht="31.5" thickBot="1" x14ac:dyDescent="0.4">
      <c r="A154" s="17">
        <f t="shared" si="12"/>
        <v>145</v>
      </c>
      <c r="B154" s="91" t="s">
        <v>155</v>
      </c>
      <c r="C154" s="93" t="s">
        <v>14</v>
      </c>
      <c r="D154" s="26" t="s">
        <v>424</v>
      </c>
      <c r="E154" s="26">
        <v>0</v>
      </c>
      <c r="F154" s="26"/>
      <c r="G154" s="33">
        <v>0</v>
      </c>
      <c r="H154" s="72">
        <v>0</v>
      </c>
      <c r="I154" s="31"/>
      <c r="J154" s="31"/>
      <c r="K154" s="31" t="e">
        <f t="shared" si="14"/>
        <v>#DIV/0!</v>
      </c>
      <c r="L154" s="24"/>
    </row>
    <row r="155" spans="1:12" ht="31.5" thickBot="1" x14ac:dyDescent="0.4">
      <c r="A155" s="17">
        <f t="shared" si="12"/>
        <v>146</v>
      </c>
      <c r="B155" s="91" t="s">
        <v>156</v>
      </c>
      <c r="C155" s="93" t="s">
        <v>14</v>
      </c>
      <c r="D155" s="26" t="s">
        <v>424</v>
      </c>
      <c r="E155" s="26">
        <v>1</v>
      </c>
      <c r="F155" s="26"/>
      <c r="G155" s="33">
        <v>1</v>
      </c>
      <c r="H155" s="72">
        <v>1</v>
      </c>
      <c r="I155" s="31">
        <f t="shared" si="13"/>
        <v>100</v>
      </c>
      <c r="J155" s="31"/>
      <c r="K155" s="31">
        <f t="shared" si="14"/>
        <v>100</v>
      </c>
      <c r="L155" s="24"/>
    </row>
    <row r="156" spans="1:12" ht="31.5" thickBot="1" x14ac:dyDescent="0.4">
      <c r="A156" s="17">
        <f t="shared" si="12"/>
        <v>147</v>
      </c>
      <c r="B156" s="91" t="s">
        <v>157</v>
      </c>
      <c r="C156" s="93" t="s">
        <v>14</v>
      </c>
      <c r="D156" s="26" t="s">
        <v>424</v>
      </c>
      <c r="E156" s="26">
        <v>0</v>
      </c>
      <c r="F156" s="26"/>
      <c r="G156" s="33">
        <v>0</v>
      </c>
      <c r="H156" s="72">
        <v>0</v>
      </c>
      <c r="I156" s="31"/>
      <c r="J156" s="31"/>
      <c r="K156" s="31" t="e">
        <f t="shared" si="14"/>
        <v>#DIV/0!</v>
      </c>
      <c r="L156" s="24"/>
    </row>
    <row r="157" spans="1:12" ht="39" customHeight="1" thickBot="1" x14ac:dyDescent="0.4">
      <c r="A157" s="17">
        <f t="shared" si="12"/>
        <v>148</v>
      </c>
      <c r="B157" s="91" t="s">
        <v>158</v>
      </c>
      <c r="C157" s="93" t="s">
        <v>159</v>
      </c>
      <c r="D157" s="26" t="s">
        <v>424</v>
      </c>
      <c r="E157" s="26">
        <v>1932</v>
      </c>
      <c r="F157" s="26"/>
      <c r="G157" s="33">
        <v>1615</v>
      </c>
      <c r="H157" s="72">
        <v>1932</v>
      </c>
      <c r="I157" s="31">
        <f t="shared" si="13"/>
        <v>100</v>
      </c>
      <c r="J157" s="31"/>
      <c r="K157" s="31">
        <f t="shared" si="14"/>
        <v>119.62848297213623</v>
      </c>
      <c r="L157" s="24"/>
    </row>
    <row r="158" spans="1:12" ht="51.65" hidden="1" customHeight="1" thickBot="1" x14ac:dyDescent="0.4">
      <c r="A158" s="17">
        <f t="shared" si="12"/>
        <v>149</v>
      </c>
      <c r="B158" s="94" t="s">
        <v>407</v>
      </c>
      <c r="C158" s="25" t="s">
        <v>14</v>
      </c>
      <c r="D158" s="26"/>
      <c r="E158" s="26">
        <v>0</v>
      </c>
      <c r="F158" s="26"/>
      <c r="G158" s="33"/>
      <c r="H158" s="72"/>
      <c r="I158" s="31" t="e">
        <f t="shared" si="13"/>
        <v>#DIV/0!</v>
      </c>
      <c r="J158" s="31"/>
      <c r="K158" s="31" t="e">
        <f t="shared" si="14"/>
        <v>#DIV/0!</v>
      </c>
      <c r="L158" s="24"/>
    </row>
    <row r="159" spans="1:12" ht="36.65" hidden="1" customHeight="1" thickBot="1" x14ac:dyDescent="0.4">
      <c r="A159" s="17">
        <f t="shared" si="12"/>
        <v>150</v>
      </c>
      <c r="B159" s="91" t="s">
        <v>160</v>
      </c>
      <c r="C159" s="93" t="s">
        <v>14</v>
      </c>
      <c r="D159" s="26"/>
      <c r="E159" s="26">
        <v>0</v>
      </c>
      <c r="F159" s="26"/>
      <c r="G159" s="33"/>
      <c r="H159" s="72"/>
      <c r="I159" s="31" t="e">
        <f t="shared" si="13"/>
        <v>#DIV/0!</v>
      </c>
      <c r="J159" s="31"/>
      <c r="K159" s="31" t="e">
        <f t="shared" si="14"/>
        <v>#DIV/0!</v>
      </c>
      <c r="L159" s="24"/>
    </row>
    <row r="160" spans="1:12" ht="27.65" hidden="1" customHeight="1" thickBot="1" x14ac:dyDescent="0.4">
      <c r="A160" s="17">
        <f t="shared" si="12"/>
        <v>151</v>
      </c>
      <c r="B160" s="91" t="s">
        <v>161</v>
      </c>
      <c r="C160" s="93" t="s">
        <v>14</v>
      </c>
      <c r="D160" s="26"/>
      <c r="E160" s="26">
        <v>0</v>
      </c>
      <c r="F160" s="26"/>
      <c r="G160" s="33"/>
      <c r="H160" s="72"/>
      <c r="I160" s="31" t="e">
        <f t="shared" si="13"/>
        <v>#DIV/0!</v>
      </c>
      <c r="J160" s="31"/>
      <c r="K160" s="31" t="e">
        <f t="shared" si="14"/>
        <v>#DIV/0!</v>
      </c>
      <c r="L160" s="24"/>
    </row>
    <row r="161" spans="1:12" ht="31.5" hidden="1" thickBot="1" x14ac:dyDescent="0.4">
      <c r="A161" s="17">
        <f t="shared" si="12"/>
        <v>152</v>
      </c>
      <c r="B161" s="91" t="s">
        <v>162</v>
      </c>
      <c r="C161" s="93" t="s">
        <v>14</v>
      </c>
      <c r="D161" s="26"/>
      <c r="E161" s="26">
        <v>0</v>
      </c>
      <c r="F161" s="26"/>
      <c r="G161" s="33"/>
      <c r="H161" s="72"/>
      <c r="I161" s="31" t="e">
        <f t="shared" si="13"/>
        <v>#DIV/0!</v>
      </c>
      <c r="J161" s="31"/>
      <c r="K161" s="31" t="e">
        <f t="shared" si="14"/>
        <v>#DIV/0!</v>
      </c>
      <c r="L161" s="24"/>
    </row>
    <row r="162" spans="1:12" ht="27" hidden="1" customHeight="1" thickBot="1" x14ac:dyDescent="0.4">
      <c r="A162" s="17">
        <f t="shared" si="12"/>
        <v>153</v>
      </c>
      <c r="B162" s="91" t="s">
        <v>161</v>
      </c>
      <c r="C162" s="93" t="s">
        <v>14</v>
      </c>
      <c r="D162" s="26"/>
      <c r="E162" s="26">
        <v>0</v>
      </c>
      <c r="F162" s="26"/>
      <c r="G162" s="33"/>
      <c r="H162" s="72"/>
      <c r="I162" s="31" t="e">
        <f t="shared" si="13"/>
        <v>#DIV/0!</v>
      </c>
      <c r="J162" s="31"/>
      <c r="K162" s="31" t="e">
        <f t="shared" si="14"/>
        <v>#DIV/0!</v>
      </c>
      <c r="L162" s="24"/>
    </row>
    <row r="163" spans="1:12" ht="39.65" customHeight="1" thickBot="1" x14ac:dyDescent="0.4">
      <c r="A163" s="17">
        <f t="shared" si="12"/>
        <v>154</v>
      </c>
      <c r="B163" s="91" t="s">
        <v>163</v>
      </c>
      <c r="C163" s="93" t="s">
        <v>164</v>
      </c>
      <c r="D163" s="26" t="s">
        <v>424</v>
      </c>
      <c r="E163" s="26">
        <v>51.5</v>
      </c>
      <c r="F163" s="26"/>
      <c r="G163" s="33">
        <v>51.5</v>
      </c>
      <c r="H163" s="72">
        <v>51.5</v>
      </c>
      <c r="I163" s="31">
        <f t="shared" si="13"/>
        <v>100</v>
      </c>
      <c r="J163" s="31"/>
      <c r="K163" s="31">
        <f t="shared" si="14"/>
        <v>100</v>
      </c>
      <c r="L163" s="24"/>
    </row>
    <row r="164" spans="1:12" ht="45" customHeight="1" thickBot="1" x14ac:dyDescent="0.4">
      <c r="A164" s="17">
        <f t="shared" si="12"/>
        <v>155</v>
      </c>
      <c r="B164" s="91" t="s">
        <v>165</v>
      </c>
      <c r="C164" s="93" t="s">
        <v>12</v>
      </c>
      <c r="D164" s="26" t="s">
        <v>424</v>
      </c>
      <c r="E164" s="26">
        <v>93</v>
      </c>
      <c r="F164" s="26"/>
      <c r="G164" s="33">
        <v>93</v>
      </c>
      <c r="H164" s="72">
        <v>93</v>
      </c>
      <c r="I164" s="31">
        <f t="shared" si="13"/>
        <v>100</v>
      </c>
      <c r="J164" s="31"/>
      <c r="K164" s="31">
        <f t="shared" si="14"/>
        <v>100</v>
      </c>
      <c r="L164" s="24"/>
    </row>
    <row r="165" spans="1:12" ht="16" thickBot="1" x14ac:dyDescent="0.4">
      <c r="A165" s="17">
        <f t="shared" si="12"/>
        <v>156</v>
      </c>
      <c r="B165" s="101" t="s">
        <v>166</v>
      </c>
      <c r="C165" s="102"/>
      <c r="D165" s="102"/>
      <c r="E165" s="103"/>
      <c r="F165" s="26"/>
      <c r="G165" s="33"/>
      <c r="H165" s="33"/>
      <c r="I165" s="31"/>
      <c r="J165" s="31"/>
      <c r="K165" s="31"/>
      <c r="L165" s="24"/>
    </row>
    <row r="166" spans="1:12" ht="56.5" customHeight="1" thickBot="1" x14ac:dyDescent="0.4">
      <c r="A166" s="17">
        <f t="shared" si="12"/>
        <v>157</v>
      </c>
      <c r="B166" s="94" t="s">
        <v>167</v>
      </c>
      <c r="C166" s="92" t="s">
        <v>14</v>
      </c>
      <c r="D166" s="26" t="s">
        <v>424</v>
      </c>
      <c r="E166" s="26">
        <v>2</v>
      </c>
      <c r="F166" s="26"/>
      <c r="G166" s="33">
        <v>2</v>
      </c>
      <c r="H166" s="33">
        <v>2</v>
      </c>
      <c r="I166" s="31">
        <f t="shared" si="13"/>
        <v>100</v>
      </c>
      <c r="J166" s="31"/>
      <c r="K166" s="31">
        <f t="shared" si="14"/>
        <v>100</v>
      </c>
      <c r="L166" s="24"/>
    </row>
    <row r="167" spans="1:12" ht="71.5" customHeight="1" thickBot="1" x14ac:dyDescent="0.4">
      <c r="A167" s="17">
        <f t="shared" si="12"/>
        <v>158</v>
      </c>
      <c r="B167" s="91" t="s">
        <v>168</v>
      </c>
      <c r="C167" s="93" t="s">
        <v>12</v>
      </c>
      <c r="D167" s="26" t="s">
        <v>424</v>
      </c>
      <c r="E167" s="26">
        <v>504</v>
      </c>
      <c r="F167" s="26"/>
      <c r="G167" s="33">
        <v>504</v>
      </c>
      <c r="H167" s="33">
        <v>504</v>
      </c>
      <c r="I167" s="31">
        <f t="shared" si="13"/>
        <v>100</v>
      </c>
      <c r="J167" s="31"/>
      <c r="K167" s="31">
        <f t="shared" si="14"/>
        <v>100</v>
      </c>
      <c r="L167" s="24"/>
    </row>
    <row r="168" spans="1:12" ht="31.5" customHeight="1" thickBot="1" x14ac:dyDescent="0.4">
      <c r="A168" s="17">
        <f t="shared" si="12"/>
        <v>159</v>
      </c>
      <c r="B168" s="101" t="s">
        <v>169</v>
      </c>
      <c r="C168" s="102"/>
      <c r="D168" s="102"/>
      <c r="E168" s="103"/>
      <c r="F168" s="26"/>
      <c r="G168" s="33"/>
      <c r="H168" s="33"/>
      <c r="I168" s="31"/>
      <c r="J168" s="31"/>
      <c r="K168" s="31"/>
      <c r="L168" s="24"/>
    </row>
    <row r="169" spans="1:12" ht="74.5" customHeight="1" thickBot="1" x14ac:dyDescent="0.4">
      <c r="A169" s="17">
        <f t="shared" si="12"/>
        <v>160</v>
      </c>
      <c r="B169" s="94" t="s">
        <v>170</v>
      </c>
      <c r="C169" s="92" t="s">
        <v>14</v>
      </c>
      <c r="D169" s="26" t="s">
        <v>424</v>
      </c>
      <c r="E169" s="26">
        <v>18</v>
      </c>
      <c r="F169" s="26"/>
      <c r="G169" s="33">
        <v>18</v>
      </c>
      <c r="H169" s="72">
        <v>5</v>
      </c>
      <c r="I169" s="31">
        <f t="shared" si="13"/>
        <v>27.777777777777779</v>
      </c>
      <c r="J169" s="31"/>
      <c r="K169" s="31">
        <f t="shared" si="14"/>
        <v>27.777777777777779</v>
      </c>
      <c r="L169" s="24"/>
    </row>
    <row r="170" spans="1:12" ht="47.5" customHeight="1" thickBot="1" x14ac:dyDescent="0.4">
      <c r="A170" s="17">
        <f t="shared" si="12"/>
        <v>161</v>
      </c>
      <c r="B170" s="91" t="s">
        <v>171</v>
      </c>
      <c r="C170" s="93" t="s">
        <v>14</v>
      </c>
      <c r="D170" s="26" t="s">
        <v>424</v>
      </c>
      <c r="E170" s="26">
        <v>53</v>
      </c>
      <c r="F170" s="26"/>
      <c r="G170" s="33">
        <v>53</v>
      </c>
      <c r="H170" s="72">
        <v>14</v>
      </c>
      <c r="I170" s="31">
        <f t="shared" si="13"/>
        <v>26.415094339622641</v>
      </c>
      <c r="J170" s="31"/>
      <c r="K170" s="31">
        <f t="shared" si="14"/>
        <v>26.415094339622641</v>
      </c>
      <c r="L170" s="24"/>
    </row>
    <row r="171" spans="1:12" ht="38.15" customHeight="1" thickBot="1" x14ac:dyDescent="0.4">
      <c r="A171" s="17">
        <f t="shared" si="12"/>
        <v>162</v>
      </c>
      <c r="B171" s="91" t="s">
        <v>172</v>
      </c>
      <c r="C171" s="93" t="s">
        <v>14</v>
      </c>
      <c r="D171" s="26" t="s">
        <v>424</v>
      </c>
      <c r="E171" s="26">
        <v>6</v>
      </c>
      <c r="F171" s="26"/>
      <c r="G171" s="33">
        <v>6</v>
      </c>
      <c r="H171" s="72">
        <v>2</v>
      </c>
      <c r="I171" s="31">
        <f t="shared" si="13"/>
        <v>33.333333333333329</v>
      </c>
      <c r="J171" s="31"/>
      <c r="K171" s="31">
        <f t="shared" si="14"/>
        <v>33.333333333333329</v>
      </c>
      <c r="L171" s="24"/>
    </row>
    <row r="172" spans="1:12" ht="31.5" thickBot="1" x14ac:dyDescent="0.4">
      <c r="A172" s="17">
        <f t="shared" si="12"/>
        <v>163</v>
      </c>
      <c r="B172" s="91" t="s">
        <v>173</v>
      </c>
      <c r="C172" s="93" t="s">
        <v>14</v>
      </c>
      <c r="D172" s="26" t="s">
        <v>424</v>
      </c>
      <c r="E172" s="26">
        <v>36</v>
      </c>
      <c r="F172" s="26"/>
      <c r="G172" s="33">
        <v>36</v>
      </c>
      <c r="H172" s="72">
        <v>9</v>
      </c>
      <c r="I172" s="31">
        <f t="shared" si="13"/>
        <v>25</v>
      </c>
      <c r="J172" s="31"/>
      <c r="K172" s="31">
        <f t="shared" si="14"/>
        <v>25</v>
      </c>
      <c r="L172" s="24"/>
    </row>
    <row r="173" spans="1:12" ht="25" customHeight="1" thickBot="1" x14ac:dyDescent="0.4">
      <c r="A173" s="17">
        <f t="shared" si="12"/>
        <v>164</v>
      </c>
      <c r="B173" s="124" t="s">
        <v>174</v>
      </c>
      <c r="C173" s="93" t="s">
        <v>14</v>
      </c>
      <c r="D173" s="26" t="s">
        <v>424</v>
      </c>
      <c r="E173" s="26">
        <v>8</v>
      </c>
      <c r="F173" s="26"/>
      <c r="G173" s="33">
        <v>8</v>
      </c>
      <c r="H173" s="72">
        <v>2</v>
      </c>
      <c r="I173" s="31">
        <f t="shared" si="13"/>
        <v>25</v>
      </c>
      <c r="J173" s="31"/>
      <c r="K173" s="31">
        <f t="shared" si="14"/>
        <v>25</v>
      </c>
      <c r="L173" s="24"/>
    </row>
    <row r="174" spans="1:12" ht="27.65" customHeight="1" thickBot="1" x14ac:dyDescent="0.4">
      <c r="A174" s="17">
        <f t="shared" si="12"/>
        <v>165</v>
      </c>
      <c r="B174" s="125"/>
      <c r="C174" s="93" t="s">
        <v>10</v>
      </c>
      <c r="D174" s="26" t="s">
        <v>424</v>
      </c>
      <c r="E174" s="26">
        <v>1</v>
      </c>
      <c r="F174" s="26"/>
      <c r="G174" s="33">
        <v>5300</v>
      </c>
      <c r="H174" s="72">
        <v>5276</v>
      </c>
      <c r="I174" s="31">
        <f t="shared" si="13"/>
        <v>527600</v>
      </c>
      <c r="J174" s="31"/>
      <c r="K174" s="31">
        <f t="shared" si="14"/>
        <v>99.547169811320757</v>
      </c>
      <c r="L174" s="24"/>
    </row>
    <row r="175" spans="1:12" ht="22.5" customHeight="1" thickBot="1" x14ac:dyDescent="0.4">
      <c r="A175" s="17">
        <f t="shared" si="12"/>
        <v>166</v>
      </c>
      <c r="B175" s="111" t="s">
        <v>175</v>
      </c>
      <c r="C175" s="112"/>
      <c r="D175" s="112"/>
      <c r="E175" s="113"/>
      <c r="F175" s="143" t="s">
        <v>119</v>
      </c>
      <c r="G175" s="33"/>
      <c r="H175" s="33"/>
      <c r="I175" s="31"/>
      <c r="J175" s="31"/>
      <c r="K175" s="31"/>
      <c r="L175" s="24"/>
    </row>
    <row r="176" spans="1:12" ht="52" customHeight="1" thickBot="1" x14ac:dyDescent="0.4">
      <c r="A176" s="17">
        <f t="shared" si="12"/>
        <v>167</v>
      </c>
      <c r="B176" s="101" t="s">
        <v>176</v>
      </c>
      <c r="C176" s="102"/>
      <c r="D176" s="102"/>
      <c r="E176" s="103"/>
      <c r="F176" s="144"/>
      <c r="G176" s="33"/>
      <c r="H176" s="33"/>
      <c r="I176" s="31"/>
      <c r="J176" s="31"/>
      <c r="K176" s="31"/>
      <c r="L176" s="24"/>
    </row>
    <row r="177" spans="1:12" ht="50.15" customHeight="1" thickBot="1" x14ac:dyDescent="0.4">
      <c r="A177" s="17">
        <f t="shared" si="12"/>
        <v>168</v>
      </c>
      <c r="B177" s="94" t="s">
        <v>408</v>
      </c>
      <c r="C177" s="25" t="s">
        <v>10</v>
      </c>
      <c r="D177" s="26" t="s">
        <v>424</v>
      </c>
      <c r="E177" s="26">
        <v>5.3</v>
      </c>
      <c r="F177" s="26"/>
      <c r="G177" s="33">
        <v>5.3</v>
      </c>
      <c r="H177" s="10">
        <v>1.625</v>
      </c>
      <c r="I177" s="31">
        <f t="shared" si="13"/>
        <v>30.660377358490564</v>
      </c>
      <c r="J177" s="31"/>
      <c r="K177" s="31">
        <f t="shared" si="14"/>
        <v>30.660377358490564</v>
      </c>
      <c r="L177" s="24"/>
    </row>
    <row r="178" spans="1:12" ht="50.5" customHeight="1" thickBot="1" x14ac:dyDescent="0.4">
      <c r="A178" s="17">
        <f t="shared" si="12"/>
        <v>169</v>
      </c>
      <c r="B178" s="91" t="s">
        <v>177</v>
      </c>
      <c r="C178" s="93" t="s">
        <v>10</v>
      </c>
      <c r="D178" s="26" t="s">
        <v>424</v>
      </c>
      <c r="E178" s="26">
        <v>0</v>
      </c>
      <c r="F178" s="26"/>
      <c r="G178" s="33">
        <v>0</v>
      </c>
      <c r="H178" s="10">
        <v>0</v>
      </c>
      <c r="I178" s="31"/>
      <c r="J178" s="31"/>
      <c r="K178" s="31"/>
      <c r="L178" s="24"/>
    </row>
    <row r="179" spans="1:12" ht="47.5" customHeight="1" thickBot="1" x14ac:dyDescent="0.4">
      <c r="A179" s="17">
        <f t="shared" si="12"/>
        <v>170</v>
      </c>
      <c r="B179" s="91" t="s">
        <v>178</v>
      </c>
      <c r="C179" s="93" t="s">
        <v>10</v>
      </c>
      <c r="D179" s="26" t="s">
        <v>424</v>
      </c>
      <c r="E179" s="26">
        <v>0.51200000000000001</v>
      </c>
      <c r="F179" s="26"/>
      <c r="G179" s="33">
        <v>0.51200000000000001</v>
      </c>
      <c r="H179" s="10">
        <v>0.53800000000000003</v>
      </c>
      <c r="I179" s="31">
        <f t="shared" si="13"/>
        <v>105.078125</v>
      </c>
      <c r="J179" s="31"/>
      <c r="K179" s="31">
        <f t="shared" si="14"/>
        <v>105.078125</v>
      </c>
      <c r="L179" s="24"/>
    </row>
    <row r="180" spans="1:12" ht="48.65" customHeight="1" thickBot="1" x14ac:dyDescent="0.4">
      <c r="A180" s="17">
        <f t="shared" si="12"/>
        <v>171</v>
      </c>
      <c r="B180" s="91" t="s">
        <v>179</v>
      </c>
      <c r="C180" s="93" t="s">
        <v>10</v>
      </c>
      <c r="D180" s="26" t="s">
        <v>424</v>
      </c>
      <c r="E180" s="26">
        <v>0.88100000000000001</v>
      </c>
      <c r="F180" s="26"/>
      <c r="G180" s="33">
        <v>0.88100000000000001</v>
      </c>
      <c r="H180" s="10">
        <v>0.48899999999999999</v>
      </c>
      <c r="I180" s="31">
        <f t="shared" si="13"/>
        <v>55.505107832009081</v>
      </c>
      <c r="J180" s="31"/>
      <c r="K180" s="31">
        <f t="shared" si="14"/>
        <v>55.505107832009081</v>
      </c>
      <c r="L180" s="24"/>
    </row>
    <row r="181" spans="1:12" ht="87.65" customHeight="1" thickBot="1" x14ac:dyDescent="0.4">
      <c r="A181" s="17">
        <f t="shared" si="12"/>
        <v>172</v>
      </c>
      <c r="B181" s="44" t="s">
        <v>180</v>
      </c>
      <c r="C181" s="93" t="s">
        <v>10</v>
      </c>
      <c r="D181" s="26" t="s">
        <v>424</v>
      </c>
      <c r="E181" s="26">
        <v>3</v>
      </c>
      <c r="F181" s="26"/>
      <c r="G181" s="33">
        <v>3</v>
      </c>
      <c r="H181" s="10">
        <v>1.954</v>
      </c>
      <c r="I181" s="31">
        <f t="shared" si="13"/>
        <v>65.133333333333326</v>
      </c>
      <c r="J181" s="31"/>
      <c r="K181" s="31">
        <f t="shared" si="14"/>
        <v>65.133333333333326</v>
      </c>
      <c r="L181" s="24"/>
    </row>
    <row r="182" spans="1:12" ht="42.65" customHeight="1" thickBot="1" x14ac:dyDescent="0.4">
      <c r="A182" s="17">
        <f t="shared" si="12"/>
        <v>173</v>
      </c>
      <c r="B182" s="91" t="s">
        <v>181</v>
      </c>
      <c r="C182" s="93" t="s">
        <v>14</v>
      </c>
      <c r="D182" s="26" t="s">
        <v>424</v>
      </c>
      <c r="E182" s="45">
        <v>15</v>
      </c>
      <c r="F182" s="26"/>
      <c r="G182" s="33">
        <v>15</v>
      </c>
      <c r="H182" s="10">
        <v>15</v>
      </c>
      <c r="I182" s="31">
        <f t="shared" si="13"/>
        <v>100</v>
      </c>
      <c r="J182" s="31"/>
      <c r="K182" s="31">
        <f t="shared" si="14"/>
        <v>100</v>
      </c>
      <c r="L182" s="24"/>
    </row>
    <row r="183" spans="1:12" ht="59.15" customHeight="1" thickBot="1" x14ac:dyDescent="0.4">
      <c r="A183" s="17">
        <f t="shared" si="12"/>
        <v>174</v>
      </c>
      <c r="B183" s="91" t="s">
        <v>182</v>
      </c>
      <c r="C183" s="93" t="s">
        <v>52</v>
      </c>
      <c r="D183" s="26" t="s">
        <v>424</v>
      </c>
      <c r="E183" s="26">
        <v>0</v>
      </c>
      <c r="F183" s="26"/>
      <c r="G183" s="33">
        <v>0</v>
      </c>
      <c r="H183" s="10">
        <v>0</v>
      </c>
      <c r="I183" s="31"/>
      <c r="J183" s="31"/>
      <c r="K183" s="31" t="e">
        <f t="shared" si="14"/>
        <v>#DIV/0!</v>
      </c>
      <c r="L183" s="24"/>
    </row>
    <row r="184" spans="1:12" ht="72" customHeight="1" thickBot="1" x14ac:dyDescent="0.4">
      <c r="A184" s="17">
        <f t="shared" si="12"/>
        <v>175</v>
      </c>
      <c r="B184" s="91" t="s">
        <v>183</v>
      </c>
      <c r="C184" s="93" t="s">
        <v>52</v>
      </c>
      <c r="D184" s="26" t="s">
        <v>424</v>
      </c>
      <c r="E184" s="26">
        <v>0.1</v>
      </c>
      <c r="F184" s="26"/>
      <c r="G184" s="33">
        <v>0.1</v>
      </c>
      <c r="H184" s="10">
        <v>0</v>
      </c>
      <c r="I184" s="31">
        <f t="shared" si="13"/>
        <v>0</v>
      </c>
      <c r="J184" s="31"/>
      <c r="K184" s="31">
        <f t="shared" si="14"/>
        <v>0</v>
      </c>
      <c r="L184" s="24"/>
    </row>
    <row r="185" spans="1:12" ht="48" customHeight="1" thickBot="1" x14ac:dyDescent="0.4">
      <c r="A185" s="17">
        <f t="shared" si="12"/>
        <v>176</v>
      </c>
      <c r="B185" s="91" t="s">
        <v>184</v>
      </c>
      <c r="C185" s="93" t="s">
        <v>12</v>
      </c>
      <c r="D185" s="26" t="s">
        <v>424</v>
      </c>
      <c r="E185" s="26">
        <v>104</v>
      </c>
      <c r="F185" s="26"/>
      <c r="G185" s="33">
        <v>104</v>
      </c>
      <c r="H185" s="10">
        <v>120</v>
      </c>
      <c r="I185" s="31">
        <f t="shared" si="13"/>
        <v>115.38461538461537</v>
      </c>
      <c r="J185" s="31"/>
      <c r="K185" s="31">
        <f t="shared" si="14"/>
        <v>115.38461538461537</v>
      </c>
      <c r="L185" s="24"/>
    </row>
    <row r="186" spans="1:12" ht="61" customHeight="1" thickBot="1" x14ac:dyDescent="0.4">
      <c r="A186" s="17">
        <f t="shared" ref="A186:A249" si="16">A185+1</f>
        <v>177</v>
      </c>
      <c r="B186" s="91" t="s">
        <v>185</v>
      </c>
      <c r="C186" s="93" t="s">
        <v>12</v>
      </c>
      <c r="D186" s="26" t="s">
        <v>424</v>
      </c>
      <c r="E186" s="26">
        <v>30</v>
      </c>
      <c r="F186" s="26"/>
      <c r="G186" s="33">
        <v>30</v>
      </c>
      <c r="H186" s="10">
        <v>25</v>
      </c>
      <c r="I186" s="31">
        <f t="shared" si="13"/>
        <v>83.333333333333343</v>
      </c>
      <c r="J186" s="31"/>
      <c r="K186" s="31">
        <f t="shared" si="14"/>
        <v>83.333333333333343</v>
      </c>
      <c r="L186" s="24"/>
    </row>
    <row r="187" spans="1:12" ht="49.5" customHeight="1" thickBot="1" x14ac:dyDescent="0.4">
      <c r="A187" s="17">
        <f t="shared" si="16"/>
        <v>178</v>
      </c>
      <c r="B187" s="91" t="s">
        <v>186</v>
      </c>
      <c r="C187" s="93" t="s">
        <v>12</v>
      </c>
      <c r="D187" s="26" t="s">
        <v>424</v>
      </c>
      <c r="E187" s="26">
        <v>250</v>
      </c>
      <c r="F187" s="26"/>
      <c r="G187" s="33">
        <v>250</v>
      </c>
      <c r="H187" s="10">
        <v>130</v>
      </c>
      <c r="I187" s="31">
        <f t="shared" si="13"/>
        <v>52</v>
      </c>
      <c r="J187" s="31"/>
      <c r="K187" s="31">
        <f t="shared" si="14"/>
        <v>52</v>
      </c>
      <c r="L187" s="24"/>
    </row>
    <row r="188" spans="1:12" ht="58" hidden="1" customHeight="1" thickBot="1" x14ac:dyDescent="0.4">
      <c r="A188" s="17">
        <f t="shared" si="16"/>
        <v>179</v>
      </c>
      <c r="B188" s="101" t="s">
        <v>187</v>
      </c>
      <c r="C188" s="102"/>
      <c r="D188" s="102"/>
      <c r="E188" s="103"/>
      <c r="F188" s="26" t="s">
        <v>148</v>
      </c>
      <c r="G188" s="94"/>
      <c r="H188" s="70"/>
      <c r="I188" s="31" t="e">
        <f t="shared" ref="I188:I209" si="17">H188/E188*100</f>
        <v>#DIV/0!</v>
      </c>
      <c r="J188" s="31" t="e">
        <f t="shared" si="15"/>
        <v>#VALUE!</v>
      </c>
      <c r="K188" s="31" t="e">
        <f t="shared" si="14"/>
        <v>#DIV/0!</v>
      </c>
      <c r="L188" s="24"/>
    </row>
    <row r="189" spans="1:12" ht="42.65" hidden="1" customHeight="1" thickBot="1" x14ac:dyDescent="0.4">
      <c r="A189" s="17">
        <f t="shared" si="16"/>
        <v>180</v>
      </c>
      <c r="B189" s="94" t="s">
        <v>188</v>
      </c>
      <c r="C189" s="92" t="s">
        <v>10</v>
      </c>
      <c r="D189" s="26" t="s">
        <v>400</v>
      </c>
      <c r="E189" s="26">
        <v>0.104</v>
      </c>
      <c r="F189" s="26"/>
      <c r="G189" s="94"/>
      <c r="H189" s="70"/>
      <c r="I189" s="31">
        <f t="shared" si="17"/>
        <v>0</v>
      </c>
      <c r="J189" s="31" t="e">
        <f t="shared" si="15"/>
        <v>#DIV/0!</v>
      </c>
      <c r="K189" s="31" t="e">
        <f t="shared" si="14"/>
        <v>#DIV/0!</v>
      </c>
      <c r="L189" s="24"/>
    </row>
    <row r="190" spans="1:12" ht="47.5" hidden="1" customHeight="1" thickBot="1" x14ac:dyDescent="0.4">
      <c r="A190" s="17">
        <f t="shared" si="16"/>
        <v>181</v>
      </c>
      <c r="B190" s="91" t="s">
        <v>189</v>
      </c>
      <c r="C190" s="93" t="s">
        <v>10</v>
      </c>
      <c r="D190" s="26" t="s">
        <v>400</v>
      </c>
      <c r="E190" s="26">
        <v>8.9999999999999993E-3</v>
      </c>
      <c r="F190" s="26"/>
      <c r="G190" s="94"/>
      <c r="H190" s="70"/>
      <c r="I190" s="31">
        <f t="shared" si="17"/>
        <v>0</v>
      </c>
      <c r="J190" s="31" t="e">
        <f t="shared" si="15"/>
        <v>#DIV/0!</v>
      </c>
      <c r="K190" s="31" t="e">
        <f t="shared" si="14"/>
        <v>#DIV/0!</v>
      </c>
      <c r="L190" s="24"/>
    </row>
    <row r="191" spans="1:12" ht="26.5" customHeight="1" thickBot="1" x14ac:dyDescent="0.4">
      <c r="A191" s="17">
        <f t="shared" si="16"/>
        <v>182</v>
      </c>
      <c r="B191" s="101" t="s">
        <v>190</v>
      </c>
      <c r="C191" s="102"/>
      <c r="D191" s="102"/>
      <c r="E191" s="103"/>
      <c r="F191" s="143" t="s">
        <v>420</v>
      </c>
      <c r="G191" s="94"/>
      <c r="H191" s="33"/>
      <c r="I191" s="31"/>
      <c r="J191" s="31"/>
      <c r="K191" s="31"/>
      <c r="L191" s="24"/>
    </row>
    <row r="192" spans="1:12" ht="105" customHeight="1" thickBot="1" x14ac:dyDescent="0.4">
      <c r="A192" s="17">
        <f t="shared" si="16"/>
        <v>183</v>
      </c>
      <c r="B192" s="101" t="s">
        <v>191</v>
      </c>
      <c r="C192" s="102"/>
      <c r="D192" s="102"/>
      <c r="E192" s="103"/>
      <c r="F192" s="144"/>
      <c r="G192" s="94"/>
      <c r="H192" s="33"/>
      <c r="I192" s="31"/>
      <c r="J192" s="31"/>
      <c r="K192" s="31"/>
      <c r="L192" s="24"/>
    </row>
    <row r="193" spans="1:14" ht="31.5" thickBot="1" x14ac:dyDescent="0.4">
      <c r="A193" s="17">
        <f t="shared" si="16"/>
        <v>184</v>
      </c>
      <c r="B193" s="94" t="s">
        <v>409</v>
      </c>
      <c r="C193" s="25" t="s">
        <v>14</v>
      </c>
      <c r="D193" s="26" t="s">
        <v>400</v>
      </c>
      <c r="E193" s="26">
        <v>3</v>
      </c>
      <c r="F193" s="26">
        <v>3</v>
      </c>
      <c r="G193" s="94">
        <v>3</v>
      </c>
      <c r="H193" s="72">
        <v>3</v>
      </c>
      <c r="I193" s="31">
        <f t="shared" si="17"/>
        <v>100</v>
      </c>
      <c r="J193" s="31">
        <f t="shared" si="15"/>
        <v>100</v>
      </c>
      <c r="K193" s="31">
        <f t="shared" si="14"/>
        <v>100</v>
      </c>
      <c r="L193" s="24"/>
    </row>
    <row r="194" spans="1:14" ht="34.5" customHeight="1" thickBot="1" x14ac:dyDescent="0.4">
      <c r="A194" s="17">
        <f t="shared" si="16"/>
        <v>185</v>
      </c>
      <c r="B194" s="91" t="s">
        <v>192</v>
      </c>
      <c r="C194" s="93" t="s">
        <v>14</v>
      </c>
      <c r="D194" s="26" t="s">
        <v>400</v>
      </c>
      <c r="E194" s="26">
        <v>2</v>
      </c>
      <c r="F194" s="26">
        <v>2</v>
      </c>
      <c r="G194" s="94">
        <v>2</v>
      </c>
      <c r="H194" s="72">
        <v>1</v>
      </c>
      <c r="I194" s="31">
        <f t="shared" si="17"/>
        <v>50</v>
      </c>
      <c r="J194" s="31">
        <f t="shared" si="15"/>
        <v>50</v>
      </c>
      <c r="K194" s="31">
        <f t="shared" si="14"/>
        <v>50</v>
      </c>
      <c r="L194" s="24"/>
    </row>
    <row r="195" spans="1:14" ht="40.5" customHeight="1" thickBot="1" x14ac:dyDescent="0.4">
      <c r="A195" s="17">
        <f t="shared" si="16"/>
        <v>186</v>
      </c>
      <c r="B195" s="91" t="s">
        <v>193</v>
      </c>
      <c r="C195" s="93" t="s">
        <v>14</v>
      </c>
      <c r="D195" s="26" t="s">
        <v>400</v>
      </c>
      <c r="E195" s="26">
        <v>1</v>
      </c>
      <c r="F195" s="41">
        <v>1</v>
      </c>
      <c r="G195" s="94">
        <v>1</v>
      </c>
      <c r="H195" s="72">
        <v>1</v>
      </c>
      <c r="I195" s="31">
        <f t="shared" si="17"/>
        <v>100</v>
      </c>
      <c r="J195" s="31">
        <f t="shared" si="15"/>
        <v>100</v>
      </c>
      <c r="K195" s="31">
        <f t="shared" si="14"/>
        <v>100</v>
      </c>
      <c r="L195" s="24"/>
    </row>
    <row r="196" spans="1:14" ht="53.5" customHeight="1" thickBot="1" x14ac:dyDescent="0.4">
      <c r="A196" s="17">
        <f t="shared" si="16"/>
        <v>187</v>
      </c>
      <c r="B196" s="91" t="s">
        <v>194</v>
      </c>
      <c r="C196" s="93" t="s">
        <v>14</v>
      </c>
      <c r="D196" s="26" t="s">
        <v>400</v>
      </c>
      <c r="E196" s="26">
        <v>1</v>
      </c>
      <c r="F196" s="26">
        <v>1</v>
      </c>
      <c r="G196" s="94">
        <v>1</v>
      </c>
      <c r="H196" s="72">
        <v>1</v>
      </c>
      <c r="I196" s="31">
        <f t="shared" si="17"/>
        <v>100</v>
      </c>
      <c r="J196" s="31">
        <f t="shared" si="15"/>
        <v>100</v>
      </c>
      <c r="K196" s="31">
        <f t="shared" si="14"/>
        <v>100</v>
      </c>
      <c r="L196" s="24"/>
    </row>
    <row r="197" spans="1:14" ht="39.65" customHeight="1" thickBot="1" x14ac:dyDescent="0.4">
      <c r="A197" s="17">
        <f t="shared" si="16"/>
        <v>188</v>
      </c>
      <c r="B197" s="91" t="s">
        <v>195</v>
      </c>
      <c r="C197" s="93" t="s">
        <v>14</v>
      </c>
      <c r="D197" s="26" t="s">
        <v>400</v>
      </c>
      <c r="E197" s="46">
        <v>0</v>
      </c>
      <c r="F197" s="26">
        <v>0</v>
      </c>
      <c r="G197" s="94">
        <v>0</v>
      </c>
      <c r="H197" s="72">
        <v>0</v>
      </c>
      <c r="I197" s="31"/>
      <c r="J197" s="31"/>
      <c r="K197" s="31"/>
      <c r="L197" s="24"/>
    </row>
    <row r="198" spans="1:14" ht="49.5" customHeight="1" thickBot="1" x14ac:dyDescent="0.4">
      <c r="A198" s="17">
        <f t="shared" si="16"/>
        <v>189</v>
      </c>
      <c r="B198" s="91" t="s">
        <v>196</v>
      </c>
      <c r="C198" s="93" t="s">
        <v>12</v>
      </c>
      <c r="D198" s="26" t="s">
        <v>400</v>
      </c>
      <c r="E198" s="26">
        <f>3153+3189</f>
        <v>6342</v>
      </c>
      <c r="F198" s="73"/>
      <c r="G198" s="94"/>
      <c r="H198" s="72"/>
      <c r="I198" s="31">
        <f t="shared" si="17"/>
        <v>0</v>
      </c>
      <c r="J198" s="31"/>
      <c r="K198" s="31"/>
      <c r="L198" s="24"/>
    </row>
    <row r="199" spans="1:14" ht="53.5" customHeight="1" thickBot="1" x14ac:dyDescent="0.4">
      <c r="A199" s="17">
        <f t="shared" si="16"/>
        <v>190</v>
      </c>
      <c r="B199" s="91" t="s">
        <v>197</v>
      </c>
      <c r="C199" s="93" t="s">
        <v>12</v>
      </c>
      <c r="D199" s="26" t="s">
        <v>400</v>
      </c>
      <c r="E199" s="26">
        <v>3153</v>
      </c>
      <c r="F199" s="73">
        <v>3153</v>
      </c>
      <c r="G199" s="74">
        <v>3213</v>
      </c>
      <c r="H199" s="75">
        <v>1843</v>
      </c>
      <c r="I199" s="31">
        <f t="shared" si="17"/>
        <v>58.452267681573097</v>
      </c>
      <c r="J199" s="31">
        <f t="shared" si="15"/>
        <v>58.452267681573097</v>
      </c>
      <c r="K199" s="31">
        <f t="shared" si="14"/>
        <v>57.360722066604417</v>
      </c>
      <c r="L199" s="24"/>
      <c r="N199">
        <v>1310</v>
      </c>
    </row>
    <row r="200" spans="1:14" ht="58" customHeight="1" thickBot="1" x14ac:dyDescent="0.4">
      <c r="A200" s="17">
        <f t="shared" si="16"/>
        <v>191</v>
      </c>
      <c r="B200" s="47" t="s">
        <v>410</v>
      </c>
      <c r="C200" s="88" t="s">
        <v>12</v>
      </c>
      <c r="D200" s="26" t="s">
        <v>400</v>
      </c>
      <c r="E200" s="26">
        <f>E201+E202</f>
        <v>3252</v>
      </c>
      <c r="F200" s="26">
        <v>0</v>
      </c>
      <c r="G200" s="94">
        <v>0</v>
      </c>
      <c r="H200" s="72">
        <v>0</v>
      </c>
      <c r="I200" s="31">
        <f t="shared" si="17"/>
        <v>0</v>
      </c>
      <c r="J200" s="31"/>
      <c r="K200" s="31"/>
      <c r="L200" s="24"/>
    </row>
    <row r="201" spans="1:14" ht="31.5" thickBot="1" x14ac:dyDescent="0.4">
      <c r="A201" s="17">
        <f t="shared" si="16"/>
        <v>192</v>
      </c>
      <c r="B201" s="94" t="s">
        <v>198</v>
      </c>
      <c r="C201" s="92" t="s">
        <v>12</v>
      </c>
      <c r="D201" s="26" t="s">
        <v>400</v>
      </c>
      <c r="E201" s="26">
        <v>3153</v>
      </c>
      <c r="F201" s="73">
        <v>1310</v>
      </c>
      <c r="G201" s="74">
        <v>3213</v>
      </c>
      <c r="H201" s="75">
        <v>1310</v>
      </c>
      <c r="I201" s="31">
        <f t="shared" si="17"/>
        <v>41.547732318426895</v>
      </c>
      <c r="J201" s="31">
        <f t="shared" si="15"/>
        <v>100</v>
      </c>
      <c r="K201" s="31">
        <f t="shared" si="14"/>
        <v>40.771864301276068</v>
      </c>
      <c r="L201" s="24"/>
    </row>
    <row r="202" spans="1:14" ht="31.5" thickBot="1" x14ac:dyDescent="0.4">
      <c r="A202" s="17">
        <f t="shared" si="16"/>
        <v>193</v>
      </c>
      <c r="B202" s="91" t="s">
        <v>199</v>
      </c>
      <c r="C202" s="93" t="s">
        <v>12</v>
      </c>
      <c r="D202" s="26" t="s">
        <v>400</v>
      </c>
      <c r="E202" s="26">
        <v>99</v>
      </c>
      <c r="F202" s="41">
        <v>0</v>
      </c>
      <c r="G202" s="94">
        <v>0</v>
      </c>
      <c r="H202" s="72">
        <v>0</v>
      </c>
      <c r="I202" s="31">
        <f t="shared" si="17"/>
        <v>0</v>
      </c>
      <c r="J202" s="31"/>
      <c r="K202" s="31"/>
      <c r="L202" s="24"/>
    </row>
    <row r="203" spans="1:14" ht="16" customHeight="1" thickBot="1" x14ac:dyDescent="0.4">
      <c r="A203" s="17">
        <f t="shared" si="16"/>
        <v>194</v>
      </c>
      <c r="B203" s="101" t="s">
        <v>200</v>
      </c>
      <c r="C203" s="102"/>
      <c r="D203" s="102"/>
      <c r="E203" s="103"/>
      <c r="F203" s="26"/>
      <c r="G203" s="94"/>
      <c r="H203" s="33"/>
      <c r="I203" s="31"/>
      <c r="J203" s="31"/>
      <c r="K203" s="31"/>
      <c r="L203" s="24"/>
    </row>
    <row r="204" spans="1:14" ht="16" thickBot="1" x14ac:dyDescent="0.4">
      <c r="A204" s="17">
        <f t="shared" si="16"/>
        <v>195</v>
      </c>
      <c r="B204" s="90" t="s">
        <v>411</v>
      </c>
      <c r="C204" s="88" t="s">
        <v>12</v>
      </c>
      <c r="D204" s="26" t="s">
        <v>400</v>
      </c>
      <c r="E204" s="41">
        <v>3476</v>
      </c>
      <c r="F204" s="26"/>
      <c r="G204" s="41">
        <v>3476</v>
      </c>
      <c r="H204" s="41">
        <v>3482</v>
      </c>
      <c r="I204" s="31">
        <f t="shared" si="17"/>
        <v>100.17261219792866</v>
      </c>
      <c r="J204" s="31"/>
      <c r="K204" s="31">
        <f t="shared" si="14"/>
        <v>100.17261219792866</v>
      </c>
      <c r="L204" s="24"/>
    </row>
    <row r="205" spans="1:14" ht="16" customHeight="1" thickBot="1" x14ac:dyDescent="0.4">
      <c r="A205" s="17">
        <f t="shared" si="16"/>
        <v>196</v>
      </c>
      <c r="B205" s="91" t="s">
        <v>201</v>
      </c>
      <c r="C205" s="93" t="s">
        <v>12</v>
      </c>
      <c r="D205" s="26" t="s">
        <v>400</v>
      </c>
      <c r="E205" s="41">
        <v>264</v>
      </c>
      <c r="F205" s="26"/>
      <c r="G205" s="41">
        <v>264</v>
      </c>
      <c r="H205" s="41">
        <v>270</v>
      </c>
      <c r="I205" s="31">
        <f t="shared" si="17"/>
        <v>102.27272727272727</v>
      </c>
      <c r="J205" s="31"/>
      <c r="K205" s="31">
        <f t="shared" si="14"/>
        <v>102.27272727272727</v>
      </c>
      <c r="L205" s="24"/>
    </row>
    <row r="206" spans="1:14" ht="16" customHeight="1" thickBot="1" x14ac:dyDescent="0.4">
      <c r="A206" s="17">
        <f t="shared" si="16"/>
        <v>197</v>
      </c>
      <c r="B206" s="91" t="s">
        <v>202</v>
      </c>
      <c r="C206" s="93" t="s">
        <v>12</v>
      </c>
      <c r="D206" s="26" t="s">
        <v>400</v>
      </c>
      <c r="E206" s="41">
        <v>1157</v>
      </c>
      <c r="F206" s="26"/>
      <c r="G206" s="41">
        <v>1157</v>
      </c>
      <c r="H206" s="41">
        <v>1158</v>
      </c>
      <c r="I206" s="31">
        <f t="shared" si="17"/>
        <v>100.08643042350907</v>
      </c>
      <c r="J206" s="31"/>
      <c r="K206" s="31">
        <f t="shared" si="14"/>
        <v>100.08643042350907</v>
      </c>
      <c r="L206" s="24"/>
    </row>
    <row r="207" spans="1:14" ht="16" thickBot="1" x14ac:dyDescent="0.4">
      <c r="A207" s="17">
        <f t="shared" si="16"/>
        <v>198</v>
      </c>
      <c r="B207" s="91" t="s">
        <v>203</v>
      </c>
      <c r="C207" s="93" t="s">
        <v>12</v>
      </c>
      <c r="D207" s="26" t="s">
        <v>400</v>
      </c>
      <c r="E207" s="41">
        <v>2039</v>
      </c>
      <c r="F207" s="26"/>
      <c r="G207" s="41">
        <v>2039</v>
      </c>
      <c r="H207" s="41">
        <v>2076</v>
      </c>
      <c r="I207" s="31">
        <f t="shared" si="17"/>
        <v>101.81461500735655</v>
      </c>
      <c r="J207" s="31"/>
      <c r="K207" s="31">
        <f t="shared" si="14"/>
        <v>101.81461500735655</v>
      </c>
      <c r="L207" s="24"/>
    </row>
    <row r="208" spans="1:14" ht="16" thickBot="1" x14ac:dyDescent="0.4">
      <c r="A208" s="17">
        <f t="shared" si="16"/>
        <v>199</v>
      </c>
      <c r="B208" s="91" t="s">
        <v>204</v>
      </c>
      <c r="C208" s="93" t="s">
        <v>12</v>
      </c>
      <c r="D208" s="26" t="s">
        <v>400</v>
      </c>
      <c r="E208" s="41">
        <v>180</v>
      </c>
      <c r="F208" s="26"/>
      <c r="G208" s="41">
        <v>180</v>
      </c>
      <c r="H208" s="41">
        <v>178</v>
      </c>
      <c r="I208" s="31">
        <f t="shared" si="17"/>
        <v>98.888888888888886</v>
      </c>
      <c r="J208" s="31"/>
      <c r="K208" s="31">
        <f t="shared" si="14"/>
        <v>98.888888888888886</v>
      </c>
      <c r="L208" s="24"/>
    </row>
    <row r="209" spans="1:12" ht="16" hidden="1" thickBot="1" x14ac:dyDescent="0.4">
      <c r="A209" s="17">
        <f t="shared" si="16"/>
        <v>200</v>
      </c>
      <c r="B209" s="101" t="s">
        <v>205</v>
      </c>
      <c r="C209" s="102"/>
      <c r="D209" s="102"/>
      <c r="E209" s="103"/>
      <c r="F209" s="26"/>
      <c r="G209" s="94"/>
      <c r="H209" s="70"/>
      <c r="I209" s="31" t="e">
        <f t="shared" si="17"/>
        <v>#DIV/0!</v>
      </c>
      <c r="J209" s="31" t="e">
        <f t="shared" si="15"/>
        <v>#DIV/0!</v>
      </c>
      <c r="K209" s="31" t="e">
        <f t="shared" si="14"/>
        <v>#DIV/0!</v>
      </c>
      <c r="L209" s="24"/>
    </row>
    <row r="210" spans="1:12" ht="41.5" hidden="1" customHeight="1" thickBot="1" x14ac:dyDescent="0.4">
      <c r="A210" s="17">
        <f t="shared" si="16"/>
        <v>201</v>
      </c>
      <c r="B210" s="101" t="s">
        <v>206</v>
      </c>
      <c r="C210" s="102"/>
      <c r="D210" s="102"/>
      <c r="E210" s="103"/>
      <c r="F210" s="26"/>
      <c r="G210" s="94"/>
      <c r="H210" s="70"/>
      <c r="I210" s="31" t="e">
        <f t="shared" ref="I210:I273" si="18">H210/E210*100</f>
        <v>#DIV/0!</v>
      </c>
      <c r="J210" s="31" t="e">
        <f t="shared" ref="J210:J273" si="19">H210/F210*100</f>
        <v>#DIV/0!</v>
      </c>
      <c r="K210" s="31" t="e">
        <f t="shared" ref="K210:K273" si="20">H210/G210*100</f>
        <v>#DIV/0!</v>
      </c>
      <c r="L210" s="24"/>
    </row>
    <row r="211" spans="1:12" ht="52" hidden="1" customHeight="1" thickBot="1" x14ac:dyDescent="0.4">
      <c r="A211" s="17">
        <f t="shared" si="16"/>
        <v>202</v>
      </c>
      <c r="B211" s="94" t="s">
        <v>208</v>
      </c>
      <c r="C211" s="92" t="s">
        <v>14</v>
      </c>
      <c r="D211" s="26" t="s">
        <v>400</v>
      </c>
      <c r="E211" s="26">
        <v>0</v>
      </c>
      <c r="F211" s="26" t="s">
        <v>207</v>
      </c>
      <c r="G211" s="94"/>
      <c r="H211" s="70"/>
      <c r="I211" s="31" t="e">
        <f t="shared" si="18"/>
        <v>#DIV/0!</v>
      </c>
      <c r="J211" s="31" t="e">
        <f t="shared" si="19"/>
        <v>#VALUE!</v>
      </c>
      <c r="K211" s="31" t="e">
        <f t="shared" si="20"/>
        <v>#DIV/0!</v>
      </c>
      <c r="L211" s="24"/>
    </row>
    <row r="212" spans="1:12" ht="52" hidden="1" customHeight="1" thickBot="1" x14ac:dyDescent="0.4">
      <c r="A212" s="17">
        <f t="shared" si="16"/>
        <v>203</v>
      </c>
      <c r="B212" s="91" t="s">
        <v>209</v>
      </c>
      <c r="C212" s="93" t="s">
        <v>14</v>
      </c>
      <c r="D212" s="26" t="s">
        <v>400</v>
      </c>
      <c r="E212" s="26">
        <v>3</v>
      </c>
      <c r="F212" s="26"/>
      <c r="G212" s="94"/>
      <c r="H212" s="70"/>
      <c r="I212" s="31">
        <f t="shared" si="18"/>
        <v>0</v>
      </c>
      <c r="J212" s="31" t="e">
        <f t="shared" si="19"/>
        <v>#DIV/0!</v>
      </c>
      <c r="K212" s="31" t="e">
        <f t="shared" si="20"/>
        <v>#DIV/0!</v>
      </c>
      <c r="L212" s="24"/>
    </row>
    <row r="213" spans="1:12" ht="52" hidden="1" customHeight="1" thickBot="1" x14ac:dyDescent="0.4">
      <c r="A213" s="17">
        <f t="shared" si="16"/>
        <v>204</v>
      </c>
      <c r="B213" s="91" t="s">
        <v>210</v>
      </c>
      <c r="C213" s="93" t="s">
        <v>12</v>
      </c>
      <c r="D213" s="26" t="s">
        <v>400</v>
      </c>
      <c r="E213" s="41">
        <v>4679</v>
      </c>
      <c r="F213" s="26"/>
      <c r="G213" s="94"/>
      <c r="H213" s="70"/>
      <c r="I213" s="31">
        <f t="shared" si="18"/>
        <v>0</v>
      </c>
      <c r="J213" s="31" t="e">
        <f t="shared" si="19"/>
        <v>#DIV/0!</v>
      </c>
      <c r="K213" s="31" t="e">
        <f t="shared" si="20"/>
        <v>#DIV/0!</v>
      </c>
      <c r="L213" s="24"/>
    </row>
    <row r="214" spans="1:12" ht="16" thickBot="1" x14ac:dyDescent="0.4">
      <c r="A214" s="17">
        <f t="shared" si="16"/>
        <v>205</v>
      </c>
      <c r="B214" s="101" t="s">
        <v>211</v>
      </c>
      <c r="C214" s="102"/>
      <c r="D214" s="102"/>
      <c r="E214" s="103"/>
      <c r="F214" s="26"/>
      <c r="G214" s="94"/>
      <c r="H214" s="33"/>
      <c r="I214" s="31"/>
      <c r="J214" s="31"/>
      <c r="K214" s="31"/>
      <c r="L214" s="24"/>
    </row>
    <row r="215" spans="1:12" ht="16" thickBot="1" x14ac:dyDescent="0.4">
      <c r="A215" s="17">
        <f t="shared" si="16"/>
        <v>206</v>
      </c>
      <c r="B215" s="101" t="s">
        <v>212</v>
      </c>
      <c r="C215" s="102"/>
      <c r="D215" s="102"/>
      <c r="E215" s="103"/>
      <c r="F215" s="26"/>
      <c r="G215" s="94"/>
      <c r="H215" s="33"/>
      <c r="I215" s="31"/>
      <c r="J215" s="31"/>
      <c r="K215" s="31"/>
      <c r="L215" s="24"/>
    </row>
    <row r="216" spans="1:12" ht="45" customHeight="1" thickBot="1" x14ac:dyDescent="0.4">
      <c r="A216" s="17">
        <f t="shared" si="16"/>
        <v>207</v>
      </c>
      <c r="B216" s="101" t="s">
        <v>213</v>
      </c>
      <c r="C216" s="102"/>
      <c r="D216" s="102"/>
      <c r="E216" s="103"/>
      <c r="F216" s="26"/>
      <c r="G216" s="94"/>
      <c r="H216" s="33"/>
      <c r="I216" s="31"/>
      <c r="J216" s="31"/>
      <c r="K216" s="31"/>
      <c r="L216" s="24"/>
    </row>
    <row r="217" spans="1:12" ht="65.5" customHeight="1" thickBot="1" x14ac:dyDescent="0.4">
      <c r="A217" s="17">
        <f t="shared" si="16"/>
        <v>208</v>
      </c>
      <c r="B217" s="94" t="s">
        <v>214</v>
      </c>
      <c r="C217" s="92" t="s">
        <v>215</v>
      </c>
      <c r="D217" s="26" t="s">
        <v>424</v>
      </c>
      <c r="E217" s="29">
        <f>E218+E219+E220+E221+E222</f>
        <v>2805.7260000000001</v>
      </c>
      <c r="F217" s="26">
        <v>4119</v>
      </c>
      <c r="G217" s="149">
        <v>3323.067</v>
      </c>
      <c r="H217" s="67">
        <v>1630.9</v>
      </c>
      <c r="I217" s="31">
        <f t="shared" si="18"/>
        <v>58.127557715899556</v>
      </c>
      <c r="J217" s="31">
        <f t="shared" si="19"/>
        <v>39.594561786841467</v>
      </c>
      <c r="K217" s="31">
        <f t="shared" si="20"/>
        <v>49.078155812085647</v>
      </c>
      <c r="L217" s="24"/>
    </row>
    <row r="218" spans="1:12" ht="36" customHeight="1" thickBot="1" x14ac:dyDescent="0.4">
      <c r="A218" s="17">
        <f t="shared" si="16"/>
        <v>209</v>
      </c>
      <c r="B218" s="91" t="s">
        <v>216</v>
      </c>
      <c r="C218" s="93" t="s">
        <v>215</v>
      </c>
      <c r="D218" s="26" t="s">
        <v>424</v>
      </c>
      <c r="E218" s="26">
        <v>388.9</v>
      </c>
      <c r="F218" s="29">
        <v>293</v>
      </c>
      <c r="G218" s="149" t="s">
        <v>448</v>
      </c>
      <c r="H218" s="151" t="s">
        <v>447</v>
      </c>
      <c r="I218" s="31"/>
      <c r="J218" s="31"/>
      <c r="K218" s="31"/>
      <c r="L218" s="24"/>
    </row>
    <row r="219" spans="1:12" ht="43" customHeight="1" thickBot="1" x14ac:dyDescent="0.4">
      <c r="A219" s="17">
        <f t="shared" si="16"/>
        <v>210</v>
      </c>
      <c r="B219" s="91" t="s">
        <v>217</v>
      </c>
      <c r="C219" s="93" t="s">
        <v>215</v>
      </c>
      <c r="D219" s="26" t="s">
        <v>424</v>
      </c>
      <c r="E219" s="26">
        <v>101.8</v>
      </c>
      <c r="F219" s="26">
        <v>154</v>
      </c>
      <c r="G219" s="149">
        <v>75.843000000000004</v>
      </c>
      <c r="H219" s="67">
        <v>47.85</v>
      </c>
      <c r="I219" s="31">
        <f t="shared" si="18"/>
        <v>47.003929273084481</v>
      </c>
      <c r="J219" s="31">
        <f t="shared" si="19"/>
        <v>31.071428571428573</v>
      </c>
      <c r="K219" s="31">
        <f t="shared" si="20"/>
        <v>63.090858747676116</v>
      </c>
      <c r="L219" s="24"/>
    </row>
    <row r="220" spans="1:12" ht="48" customHeight="1" thickBot="1" x14ac:dyDescent="0.4">
      <c r="A220" s="17">
        <f t="shared" si="16"/>
        <v>211</v>
      </c>
      <c r="B220" s="91" t="s">
        <v>218</v>
      </c>
      <c r="C220" s="93" t="s">
        <v>215</v>
      </c>
      <c r="D220" s="26" t="s">
        <v>424</v>
      </c>
      <c r="E220" s="29">
        <f>16.826+35.8</f>
        <v>52.625999999999998</v>
      </c>
      <c r="F220" s="26"/>
      <c r="G220" s="149" t="s">
        <v>448</v>
      </c>
      <c r="H220" s="151" t="s">
        <v>447</v>
      </c>
      <c r="I220" s="31"/>
      <c r="J220" s="31"/>
      <c r="K220" s="31"/>
      <c r="L220" s="24"/>
    </row>
    <row r="221" spans="1:12" ht="39.5" thickBot="1" x14ac:dyDescent="0.4">
      <c r="A221" s="17">
        <f t="shared" si="16"/>
        <v>212</v>
      </c>
      <c r="B221" s="91" t="s">
        <v>219</v>
      </c>
      <c r="C221" s="93" t="s">
        <v>215</v>
      </c>
      <c r="D221" s="26" t="s">
        <v>424</v>
      </c>
      <c r="E221" s="26">
        <v>250</v>
      </c>
      <c r="F221" s="26"/>
      <c r="G221" s="149" t="s">
        <v>448</v>
      </c>
      <c r="H221" s="151" t="s">
        <v>447</v>
      </c>
      <c r="I221" s="31"/>
      <c r="J221" s="31"/>
      <c r="K221" s="31"/>
      <c r="L221" s="24"/>
    </row>
    <row r="222" spans="1:12" ht="31.5" thickBot="1" x14ac:dyDescent="0.4">
      <c r="A222" s="17">
        <f t="shared" si="16"/>
        <v>213</v>
      </c>
      <c r="B222" s="91" t="s">
        <v>220</v>
      </c>
      <c r="C222" s="93" t="s">
        <v>215</v>
      </c>
      <c r="D222" s="26" t="s">
        <v>424</v>
      </c>
      <c r="E222" s="41">
        <v>2012.4</v>
      </c>
      <c r="F222" s="26"/>
      <c r="G222" s="149">
        <v>1783.1</v>
      </c>
      <c r="H222" s="67">
        <v>1019.65</v>
      </c>
      <c r="I222" s="31">
        <f t="shared" si="18"/>
        <v>50.668356191612006</v>
      </c>
      <c r="J222" s="31"/>
      <c r="K222" s="31">
        <f t="shared" si="20"/>
        <v>57.184117548090406</v>
      </c>
      <c r="L222" s="24"/>
    </row>
    <row r="223" spans="1:12" ht="39.5" thickBot="1" x14ac:dyDescent="0.4">
      <c r="A223" s="17">
        <f t="shared" si="16"/>
        <v>214</v>
      </c>
      <c r="B223" s="91" t="s">
        <v>221</v>
      </c>
      <c r="C223" s="93" t="s">
        <v>215</v>
      </c>
      <c r="D223" s="26" t="s">
        <v>424</v>
      </c>
      <c r="E223" s="26">
        <v>0</v>
      </c>
      <c r="F223" s="26"/>
      <c r="G223" s="149" t="s">
        <v>448</v>
      </c>
      <c r="H223" s="151" t="s">
        <v>447</v>
      </c>
      <c r="I223" s="31"/>
      <c r="J223" s="31"/>
      <c r="K223" s="31"/>
      <c r="L223" s="24"/>
    </row>
    <row r="224" spans="1:12" ht="48" hidden="1" customHeight="1" thickBot="1" x14ac:dyDescent="0.4">
      <c r="A224" s="17">
        <f t="shared" si="16"/>
        <v>215</v>
      </c>
      <c r="B224" s="91" t="s">
        <v>214</v>
      </c>
      <c r="C224" s="93" t="s">
        <v>222</v>
      </c>
      <c r="D224" s="26" t="s">
        <v>424</v>
      </c>
      <c r="E224" s="29">
        <f>E217/2722.8*100</f>
        <v>103.04561480828558</v>
      </c>
      <c r="F224" s="26"/>
      <c r="G224" s="24"/>
      <c r="H224" s="151" t="s">
        <v>447</v>
      </c>
      <c r="I224" s="31" t="e">
        <f t="shared" si="18"/>
        <v>#VALUE!</v>
      </c>
      <c r="J224" s="31" t="e">
        <f t="shared" si="19"/>
        <v>#VALUE!</v>
      </c>
      <c r="K224" s="31" t="e">
        <f t="shared" si="20"/>
        <v>#VALUE!</v>
      </c>
      <c r="L224" s="24"/>
    </row>
    <row r="225" spans="1:12" ht="37.5" hidden="1" customHeight="1" thickBot="1" x14ac:dyDescent="0.4">
      <c r="A225" s="17">
        <f t="shared" si="16"/>
        <v>216</v>
      </c>
      <c r="B225" s="91" t="s">
        <v>216</v>
      </c>
      <c r="C225" s="93" t="s">
        <v>222</v>
      </c>
      <c r="D225" s="26" t="s">
        <v>424</v>
      </c>
      <c r="E225" s="29">
        <f>E218/385*100</f>
        <v>101.012987012987</v>
      </c>
      <c r="F225" s="26"/>
      <c r="G225" s="24"/>
      <c r="H225" s="151" t="s">
        <v>447</v>
      </c>
      <c r="I225" s="31" t="e">
        <f t="shared" si="18"/>
        <v>#VALUE!</v>
      </c>
      <c r="J225" s="31" t="e">
        <f t="shared" si="19"/>
        <v>#VALUE!</v>
      </c>
      <c r="K225" s="31" t="e">
        <f t="shared" si="20"/>
        <v>#VALUE!</v>
      </c>
      <c r="L225" s="24"/>
    </row>
    <row r="226" spans="1:12" ht="47.5" hidden="1" customHeight="1" thickBot="1" x14ac:dyDescent="0.4">
      <c r="A226" s="17">
        <f t="shared" si="16"/>
        <v>217</v>
      </c>
      <c r="B226" s="91" t="s">
        <v>217</v>
      </c>
      <c r="C226" s="93" t="s">
        <v>222</v>
      </c>
      <c r="D226" s="26" t="s">
        <v>424</v>
      </c>
      <c r="E226" s="29">
        <f>E219/97.8*100</f>
        <v>104.08997955010224</v>
      </c>
      <c r="F226" s="26"/>
      <c r="G226" s="24"/>
      <c r="H226" s="151" t="s">
        <v>447</v>
      </c>
      <c r="I226" s="31" t="e">
        <f t="shared" si="18"/>
        <v>#VALUE!</v>
      </c>
      <c r="J226" s="31" t="e">
        <f t="shared" si="19"/>
        <v>#VALUE!</v>
      </c>
      <c r="K226" s="31" t="e">
        <f t="shared" si="20"/>
        <v>#VALUE!</v>
      </c>
      <c r="L226" s="24"/>
    </row>
    <row r="227" spans="1:12" ht="50.5" hidden="1" customHeight="1" thickBot="1" x14ac:dyDescent="0.4">
      <c r="A227" s="17">
        <f t="shared" si="16"/>
        <v>218</v>
      </c>
      <c r="B227" s="91" t="s">
        <v>218</v>
      </c>
      <c r="C227" s="93" t="s">
        <v>222</v>
      </c>
      <c r="D227" s="26" t="s">
        <v>424</v>
      </c>
      <c r="E227" s="29">
        <f>E220/50*100</f>
        <v>105.252</v>
      </c>
      <c r="F227" s="26"/>
      <c r="G227" s="24"/>
      <c r="H227" s="151" t="s">
        <v>447</v>
      </c>
      <c r="I227" s="31" t="e">
        <f t="shared" si="18"/>
        <v>#VALUE!</v>
      </c>
      <c r="J227" s="31" t="e">
        <f t="shared" si="19"/>
        <v>#VALUE!</v>
      </c>
      <c r="K227" s="31" t="e">
        <f t="shared" si="20"/>
        <v>#VALUE!</v>
      </c>
      <c r="L227" s="24"/>
    </row>
    <row r="228" spans="1:12" ht="62.5" hidden="1" thickBot="1" x14ac:dyDescent="0.4">
      <c r="A228" s="17">
        <f t="shared" si="16"/>
        <v>219</v>
      </c>
      <c r="B228" s="91" t="s">
        <v>219</v>
      </c>
      <c r="C228" s="93" t="s">
        <v>222</v>
      </c>
      <c r="D228" s="26" t="s">
        <v>424</v>
      </c>
      <c r="E228" s="26">
        <v>100</v>
      </c>
      <c r="F228" s="26"/>
      <c r="G228" s="24"/>
      <c r="H228" s="151" t="s">
        <v>447</v>
      </c>
      <c r="I228" s="31" t="e">
        <f t="shared" si="18"/>
        <v>#VALUE!</v>
      </c>
      <c r="J228" s="31" t="e">
        <f t="shared" si="19"/>
        <v>#VALUE!</v>
      </c>
      <c r="K228" s="31" t="e">
        <f t="shared" si="20"/>
        <v>#VALUE!</v>
      </c>
      <c r="L228" s="24"/>
    </row>
    <row r="229" spans="1:12" ht="62.5" hidden="1" thickBot="1" x14ac:dyDescent="0.4">
      <c r="A229" s="17">
        <f t="shared" si="16"/>
        <v>220</v>
      </c>
      <c r="B229" s="91" t="s">
        <v>220</v>
      </c>
      <c r="C229" s="93" t="s">
        <v>222</v>
      </c>
      <c r="D229" s="26" t="s">
        <v>424</v>
      </c>
      <c r="E229" s="29">
        <v>7</v>
      </c>
      <c r="F229" s="26"/>
      <c r="G229" s="24"/>
      <c r="H229" s="151" t="s">
        <v>447</v>
      </c>
      <c r="I229" s="31" t="e">
        <f t="shared" si="18"/>
        <v>#VALUE!</v>
      </c>
      <c r="J229" s="31" t="e">
        <f t="shared" si="19"/>
        <v>#VALUE!</v>
      </c>
      <c r="K229" s="31" t="e">
        <f t="shared" si="20"/>
        <v>#VALUE!</v>
      </c>
      <c r="L229" s="24"/>
    </row>
    <row r="230" spans="1:12" ht="62.5" hidden="1" thickBot="1" x14ac:dyDescent="0.4">
      <c r="A230" s="17">
        <f t="shared" si="16"/>
        <v>221</v>
      </c>
      <c r="B230" s="91" t="s">
        <v>221</v>
      </c>
      <c r="C230" s="93" t="s">
        <v>222</v>
      </c>
      <c r="D230" s="26" t="s">
        <v>424</v>
      </c>
      <c r="E230" s="26">
        <v>0</v>
      </c>
      <c r="F230" s="26"/>
      <c r="G230" s="24"/>
      <c r="H230" s="151" t="s">
        <v>447</v>
      </c>
      <c r="I230" s="31" t="e">
        <f t="shared" si="18"/>
        <v>#VALUE!</v>
      </c>
      <c r="J230" s="31" t="e">
        <f t="shared" si="19"/>
        <v>#VALUE!</v>
      </c>
      <c r="K230" s="31" t="e">
        <f t="shared" si="20"/>
        <v>#VALUE!</v>
      </c>
      <c r="L230" s="24"/>
    </row>
    <row r="231" spans="1:12" ht="39.65" customHeight="1" thickBot="1" x14ac:dyDescent="0.4">
      <c r="A231" s="17">
        <f t="shared" si="16"/>
        <v>222</v>
      </c>
      <c r="B231" s="124" t="s">
        <v>223</v>
      </c>
      <c r="C231" s="93" t="s">
        <v>215</v>
      </c>
      <c r="D231" s="26" t="s">
        <v>424</v>
      </c>
      <c r="E231" s="26">
        <v>891</v>
      </c>
      <c r="F231" s="26">
        <v>794</v>
      </c>
      <c r="G231" s="150">
        <v>592.45100000000002</v>
      </c>
      <c r="H231" s="151" t="s">
        <v>447</v>
      </c>
      <c r="I231" s="31"/>
      <c r="J231" s="31"/>
      <c r="K231" s="31"/>
      <c r="L231" s="24"/>
    </row>
    <row r="232" spans="1:12" ht="48.65" customHeight="1" thickBot="1" x14ac:dyDescent="0.4">
      <c r="A232" s="17">
        <f t="shared" si="16"/>
        <v>223</v>
      </c>
      <c r="B232" s="125"/>
      <c r="C232" s="93" t="s">
        <v>222</v>
      </c>
      <c r="D232" s="26" t="s">
        <v>424</v>
      </c>
      <c r="E232" s="29">
        <f>E231/873</f>
        <v>1.0206185567010309</v>
      </c>
      <c r="F232" s="26">
        <v>1.05</v>
      </c>
      <c r="G232" s="150">
        <f>G231/F231*100</f>
        <v>74.615994962216632</v>
      </c>
      <c r="H232" s="151" t="s">
        <v>447</v>
      </c>
      <c r="I232" s="31"/>
      <c r="J232" s="31"/>
      <c r="K232" s="31"/>
      <c r="L232" s="24"/>
    </row>
    <row r="233" spans="1:12" ht="37.5" customHeight="1" thickBot="1" x14ac:dyDescent="0.4">
      <c r="A233" s="17">
        <f t="shared" si="16"/>
        <v>224</v>
      </c>
      <c r="B233" s="91" t="s">
        <v>224</v>
      </c>
      <c r="C233" s="93" t="s">
        <v>215</v>
      </c>
      <c r="D233" s="26" t="s">
        <v>424</v>
      </c>
      <c r="E233" s="26">
        <v>65</v>
      </c>
      <c r="F233" s="26"/>
      <c r="G233" s="24">
        <v>72.150000000000006</v>
      </c>
      <c r="H233" s="151" t="s">
        <v>447</v>
      </c>
      <c r="I233" s="31"/>
      <c r="J233" s="31"/>
      <c r="K233" s="31"/>
      <c r="L233" s="24"/>
    </row>
    <row r="234" spans="1:12" ht="47" thickBot="1" x14ac:dyDescent="0.4">
      <c r="A234" s="17">
        <f t="shared" si="16"/>
        <v>225</v>
      </c>
      <c r="B234" s="91" t="s">
        <v>225</v>
      </c>
      <c r="C234" s="93" t="s">
        <v>14</v>
      </c>
      <c r="D234" s="26" t="s">
        <v>424</v>
      </c>
      <c r="E234" s="26">
        <v>614</v>
      </c>
      <c r="F234" s="26"/>
      <c r="G234" s="149">
        <v>637</v>
      </c>
      <c r="H234" s="33">
        <v>637</v>
      </c>
      <c r="I234" s="31">
        <f t="shared" si="18"/>
        <v>103.74592833876221</v>
      </c>
      <c r="J234" s="31"/>
      <c r="K234" s="31">
        <f t="shared" si="20"/>
        <v>100</v>
      </c>
      <c r="L234" s="24"/>
    </row>
    <row r="235" spans="1:12" ht="16" thickBot="1" x14ac:dyDescent="0.4">
      <c r="A235" s="17">
        <f t="shared" si="16"/>
        <v>226</v>
      </c>
      <c r="B235" s="111" t="s">
        <v>226</v>
      </c>
      <c r="C235" s="112"/>
      <c r="D235" s="112"/>
      <c r="E235" s="113"/>
      <c r="F235" s="26"/>
      <c r="G235" s="94"/>
      <c r="H235" s="33"/>
      <c r="I235" s="31"/>
      <c r="J235" s="31"/>
      <c r="K235" s="31"/>
      <c r="L235" s="24"/>
    </row>
    <row r="236" spans="1:12" ht="40" customHeight="1" thickBot="1" x14ac:dyDescent="0.4">
      <c r="A236" s="17">
        <f t="shared" si="16"/>
        <v>227</v>
      </c>
      <c r="B236" s="101" t="s">
        <v>227</v>
      </c>
      <c r="C236" s="102"/>
      <c r="D236" s="102"/>
      <c r="E236" s="103"/>
      <c r="F236" s="26"/>
      <c r="G236" s="94"/>
      <c r="H236" s="33"/>
      <c r="I236" s="31"/>
      <c r="J236" s="31"/>
      <c r="K236" s="31"/>
      <c r="L236" s="24"/>
    </row>
    <row r="237" spans="1:12" ht="50.15" customHeight="1" thickBot="1" x14ac:dyDescent="0.4">
      <c r="A237" s="17">
        <f t="shared" si="16"/>
        <v>228</v>
      </c>
      <c r="B237" s="101" t="s">
        <v>228</v>
      </c>
      <c r="C237" s="102"/>
      <c r="D237" s="102"/>
      <c r="E237" s="103"/>
      <c r="F237" s="26" t="s">
        <v>207</v>
      </c>
      <c r="G237" s="94"/>
      <c r="H237" s="33"/>
      <c r="I237" s="31"/>
      <c r="J237" s="31"/>
      <c r="K237" s="31"/>
      <c r="L237" s="24"/>
    </row>
    <row r="238" spans="1:12" ht="58" customHeight="1" thickBot="1" x14ac:dyDescent="0.4">
      <c r="A238" s="17">
        <f t="shared" si="16"/>
        <v>229</v>
      </c>
      <c r="B238" s="120" t="s">
        <v>229</v>
      </c>
      <c r="C238" s="92" t="s">
        <v>215</v>
      </c>
      <c r="D238" s="26"/>
      <c r="E238" s="26">
        <v>2012.4</v>
      </c>
      <c r="F238" s="26">
        <v>3599</v>
      </c>
      <c r="G238" s="149">
        <v>2237.8000000000002</v>
      </c>
      <c r="H238" s="151" t="s">
        <v>447</v>
      </c>
      <c r="I238" s="31"/>
      <c r="J238" s="31"/>
      <c r="K238" s="31"/>
      <c r="L238" s="24"/>
    </row>
    <row r="239" spans="1:12" ht="56.5" customHeight="1" thickBot="1" x14ac:dyDescent="0.4">
      <c r="A239" s="17">
        <f t="shared" si="16"/>
        <v>230</v>
      </c>
      <c r="B239" s="120"/>
      <c r="C239" s="93" t="s">
        <v>222</v>
      </c>
      <c r="D239" s="26" t="s">
        <v>424</v>
      </c>
      <c r="E239" s="48">
        <v>7.0000000000000007E-2</v>
      </c>
      <c r="F239" s="26"/>
      <c r="G239" s="152">
        <v>118.981284559762</v>
      </c>
      <c r="H239" s="33"/>
      <c r="I239" s="31">
        <f t="shared" si="18"/>
        <v>0</v>
      </c>
      <c r="J239" s="31"/>
      <c r="K239" s="31">
        <f t="shared" si="20"/>
        <v>0</v>
      </c>
      <c r="L239" s="24" t="s">
        <v>445</v>
      </c>
    </row>
    <row r="240" spans="1:12" ht="31.5" hidden="1" thickBot="1" x14ac:dyDescent="0.4">
      <c r="A240" s="17">
        <f t="shared" si="16"/>
        <v>231</v>
      </c>
      <c r="B240" s="91" t="s">
        <v>427</v>
      </c>
      <c r="C240" s="93" t="s">
        <v>14</v>
      </c>
      <c r="D240" s="26" t="s">
        <v>400</v>
      </c>
      <c r="E240" s="26">
        <v>247</v>
      </c>
      <c r="F240" s="26"/>
      <c r="G240" s="24">
        <v>247</v>
      </c>
      <c r="H240" s="70"/>
      <c r="I240" s="31">
        <f t="shared" si="18"/>
        <v>0</v>
      </c>
      <c r="J240" s="31" t="e">
        <f t="shared" si="19"/>
        <v>#DIV/0!</v>
      </c>
      <c r="K240" s="31">
        <f t="shared" si="20"/>
        <v>0</v>
      </c>
      <c r="L240" s="24"/>
    </row>
    <row r="241" spans="1:12" ht="32.15" hidden="1" customHeight="1" thickBot="1" x14ac:dyDescent="0.4">
      <c r="A241" s="17">
        <f t="shared" si="16"/>
        <v>232</v>
      </c>
      <c r="B241" s="91" t="s">
        <v>230</v>
      </c>
      <c r="C241" s="93" t="s">
        <v>164</v>
      </c>
      <c r="D241" s="26" t="s">
        <v>400</v>
      </c>
      <c r="E241" s="26">
        <v>26.1</v>
      </c>
      <c r="F241" s="26"/>
      <c r="G241" s="24">
        <v>26.030999999999999</v>
      </c>
      <c r="H241" s="70"/>
      <c r="I241" s="31">
        <f t="shared" si="18"/>
        <v>0</v>
      </c>
      <c r="J241" s="31" t="e">
        <f t="shared" si="19"/>
        <v>#DIV/0!</v>
      </c>
      <c r="K241" s="31">
        <f t="shared" si="20"/>
        <v>0</v>
      </c>
      <c r="L241" s="24"/>
    </row>
    <row r="242" spans="1:12" ht="49" hidden="1" customHeight="1" thickBot="1" x14ac:dyDescent="0.4">
      <c r="A242" s="17">
        <f t="shared" si="16"/>
        <v>233</v>
      </c>
      <c r="B242" s="91" t="s">
        <v>231</v>
      </c>
      <c r="C242" s="93" t="s">
        <v>14</v>
      </c>
      <c r="D242" s="26" t="s">
        <v>400</v>
      </c>
      <c r="E242" s="26">
        <v>3</v>
      </c>
      <c r="F242" s="26"/>
      <c r="G242" s="94"/>
      <c r="H242" s="70"/>
      <c r="I242" s="31">
        <f t="shared" si="18"/>
        <v>0</v>
      </c>
      <c r="J242" s="31" t="e">
        <f t="shared" si="19"/>
        <v>#DIV/0!</v>
      </c>
      <c r="K242" s="31" t="e">
        <f t="shared" si="20"/>
        <v>#DIV/0!</v>
      </c>
      <c r="L242" s="24"/>
    </row>
    <row r="243" spans="1:12" ht="26.5" hidden="1" customHeight="1" thickBot="1" x14ac:dyDescent="0.4">
      <c r="A243" s="17">
        <f t="shared" si="16"/>
        <v>234</v>
      </c>
      <c r="B243" s="91" t="s">
        <v>232</v>
      </c>
      <c r="C243" s="93" t="s">
        <v>14</v>
      </c>
      <c r="D243" s="26" t="s">
        <v>400</v>
      </c>
      <c r="E243" s="26">
        <v>2</v>
      </c>
      <c r="F243" s="26"/>
      <c r="G243" s="94"/>
      <c r="H243" s="70"/>
      <c r="I243" s="31">
        <f t="shared" si="18"/>
        <v>0</v>
      </c>
      <c r="J243" s="31" t="e">
        <f t="shared" si="19"/>
        <v>#DIV/0!</v>
      </c>
      <c r="K243" s="31" t="e">
        <f t="shared" si="20"/>
        <v>#DIV/0!</v>
      </c>
      <c r="L243" s="24"/>
    </row>
    <row r="244" spans="1:12" ht="16" thickBot="1" x14ac:dyDescent="0.4">
      <c r="A244" s="17">
        <f t="shared" si="16"/>
        <v>235</v>
      </c>
      <c r="B244" s="101" t="s">
        <v>233</v>
      </c>
      <c r="C244" s="102"/>
      <c r="D244" s="103"/>
      <c r="E244" s="26"/>
      <c r="F244" s="26"/>
      <c r="G244" s="94"/>
      <c r="H244" s="33"/>
      <c r="I244" s="31"/>
      <c r="J244" s="31"/>
      <c r="K244" s="31"/>
      <c r="L244" s="24"/>
    </row>
    <row r="245" spans="1:12" ht="39.5" thickBot="1" x14ac:dyDescent="0.4">
      <c r="A245" s="17">
        <f t="shared" si="16"/>
        <v>236</v>
      </c>
      <c r="B245" s="91" t="s">
        <v>234</v>
      </c>
      <c r="C245" s="93" t="s">
        <v>215</v>
      </c>
      <c r="D245" s="26" t="s">
        <v>424</v>
      </c>
      <c r="E245" s="26">
        <v>12.2</v>
      </c>
      <c r="F245" s="26">
        <v>79</v>
      </c>
      <c r="G245" s="155">
        <v>14.3</v>
      </c>
      <c r="H245" s="151" t="s">
        <v>447</v>
      </c>
      <c r="I245" s="31"/>
      <c r="J245" s="31"/>
      <c r="K245" s="31"/>
      <c r="L245" s="24"/>
    </row>
    <row r="246" spans="1:12" ht="16" hidden="1" thickBot="1" x14ac:dyDescent="0.4">
      <c r="A246" s="17">
        <f t="shared" si="16"/>
        <v>237</v>
      </c>
      <c r="B246" s="91" t="s">
        <v>428</v>
      </c>
      <c r="C246" s="93" t="s">
        <v>14</v>
      </c>
      <c r="D246" s="26" t="s">
        <v>400</v>
      </c>
      <c r="E246" s="26">
        <v>7</v>
      </c>
      <c r="F246" s="26"/>
      <c r="G246" s="94"/>
      <c r="H246" s="70"/>
      <c r="I246" s="31">
        <f t="shared" si="18"/>
        <v>0</v>
      </c>
      <c r="J246" s="31" t="e">
        <f t="shared" si="19"/>
        <v>#DIV/0!</v>
      </c>
      <c r="K246" s="31" t="e">
        <f t="shared" si="20"/>
        <v>#DIV/0!</v>
      </c>
      <c r="L246" s="24"/>
    </row>
    <row r="247" spans="1:12" ht="41.5" hidden="1" customHeight="1" thickBot="1" x14ac:dyDescent="0.4">
      <c r="A247" s="17">
        <f t="shared" si="16"/>
        <v>238</v>
      </c>
      <c r="B247" s="91" t="s">
        <v>429</v>
      </c>
      <c r="C247" s="93" t="s">
        <v>14</v>
      </c>
      <c r="D247" s="26" t="s">
        <v>400</v>
      </c>
      <c r="E247" s="26">
        <v>318</v>
      </c>
      <c r="F247" s="26"/>
      <c r="G247" s="94"/>
      <c r="H247" s="70"/>
      <c r="I247" s="31">
        <f t="shared" si="18"/>
        <v>0</v>
      </c>
      <c r="J247" s="31" t="e">
        <f t="shared" si="19"/>
        <v>#DIV/0!</v>
      </c>
      <c r="K247" s="31" t="e">
        <f t="shared" si="20"/>
        <v>#DIV/0!</v>
      </c>
      <c r="L247" s="24"/>
    </row>
    <row r="248" spans="1:12" ht="16" hidden="1" thickBot="1" x14ac:dyDescent="0.4">
      <c r="A248" s="17">
        <f t="shared" si="16"/>
        <v>239</v>
      </c>
      <c r="B248" s="121" t="s">
        <v>235</v>
      </c>
      <c r="C248" s="122"/>
      <c r="D248" s="122"/>
      <c r="E248" s="123"/>
      <c r="F248" s="26"/>
      <c r="G248" s="94"/>
      <c r="H248" s="70"/>
      <c r="I248" s="31" t="e">
        <f t="shared" si="18"/>
        <v>#DIV/0!</v>
      </c>
      <c r="J248" s="31" t="e">
        <f t="shared" si="19"/>
        <v>#DIV/0!</v>
      </c>
      <c r="K248" s="31" t="e">
        <f t="shared" si="20"/>
        <v>#DIV/0!</v>
      </c>
      <c r="L248" s="24"/>
    </row>
    <row r="249" spans="1:12" ht="28" hidden="1" customHeight="1" thickBot="1" x14ac:dyDescent="0.4">
      <c r="A249" s="17">
        <f t="shared" si="16"/>
        <v>240</v>
      </c>
      <c r="B249" s="94" t="s">
        <v>236</v>
      </c>
      <c r="C249" s="92" t="s">
        <v>215</v>
      </c>
      <c r="D249" s="26" t="s">
        <v>400</v>
      </c>
      <c r="E249" s="26">
        <v>136</v>
      </c>
      <c r="F249" s="26"/>
      <c r="G249" s="94"/>
      <c r="H249" s="70"/>
      <c r="I249" s="31">
        <f t="shared" si="18"/>
        <v>0</v>
      </c>
      <c r="J249" s="31" t="e">
        <f t="shared" si="19"/>
        <v>#DIV/0!</v>
      </c>
      <c r="K249" s="31" t="e">
        <f t="shared" si="20"/>
        <v>#DIV/0!</v>
      </c>
      <c r="L249" s="24"/>
    </row>
    <row r="250" spans="1:12" ht="43" hidden="1" customHeight="1" thickBot="1" x14ac:dyDescent="0.4">
      <c r="A250" s="17">
        <f t="shared" ref="A250:A313" si="21">A249+1</f>
        <v>241</v>
      </c>
      <c r="B250" s="91" t="s">
        <v>237</v>
      </c>
      <c r="C250" s="93" t="s">
        <v>164</v>
      </c>
      <c r="D250" s="26" t="s">
        <v>400</v>
      </c>
      <c r="E250" s="26">
        <v>2.2000000000000002</v>
      </c>
      <c r="F250" s="26"/>
      <c r="G250" s="94"/>
      <c r="H250" s="70"/>
      <c r="I250" s="31">
        <f t="shared" si="18"/>
        <v>0</v>
      </c>
      <c r="J250" s="31" t="e">
        <f t="shared" si="19"/>
        <v>#DIV/0!</v>
      </c>
      <c r="K250" s="31" t="e">
        <f t="shared" si="20"/>
        <v>#DIV/0!</v>
      </c>
      <c r="L250" s="24"/>
    </row>
    <row r="251" spans="1:12" ht="31.5" hidden="1" thickBot="1" x14ac:dyDescent="0.4">
      <c r="A251" s="17">
        <f t="shared" si="21"/>
        <v>242</v>
      </c>
      <c r="B251" s="91" t="s">
        <v>430</v>
      </c>
      <c r="C251" s="93" t="s">
        <v>14</v>
      </c>
      <c r="D251" s="26" t="s">
        <v>400</v>
      </c>
      <c r="E251" s="26">
        <v>39</v>
      </c>
      <c r="F251" s="26"/>
      <c r="G251" s="94"/>
      <c r="H251" s="70"/>
      <c r="I251" s="31">
        <f t="shared" si="18"/>
        <v>0</v>
      </c>
      <c r="J251" s="31" t="e">
        <f t="shared" si="19"/>
        <v>#DIV/0!</v>
      </c>
      <c r="K251" s="31" t="e">
        <f t="shared" si="20"/>
        <v>#DIV/0!</v>
      </c>
      <c r="L251" s="24"/>
    </row>
    <row r="252" spans="1:12" ht="34" hidden="1" customHeight="1" thickBot="1" x14ac:dyDescent="0.4">
      <c r="A252" s="17">
        <f t="shared" si="21"/>
        <v>243</v>
      </c>
      <c r="B252" s="91" t="s">
        <v>238</v>
      </c>
      <c r="C252" s="93" t="s">
        <v>239</v>
      </c>
      <c r="D252" s="26" t="s">
        <v>400</v>
      </c>
      <c r="E252" s="26">
        <v>20</v>
      </c>
      <c r="F252" s="26"/>
      <c r="G252" s="94"/>
      <c r="H252" s="70"/>
      <c r="I252" s="31">
        <f t="shared" si="18"/>
        <v>0</v>
      </c>
      <c r="J252" s="31" t="e">
        <f t="shared" si="19"/>
        <v>#DIV/0!</v>
      </c>
      <c r="K252" s="31" t="e">
        <f t="shared" si="20"/>
        <v>#DIV/0!</v>
      </c>
      <c r="L252" s="24"/>
    </row>
    <row r="253" spans="1:12" ht="16" hidden="1" customHeight="1" thickBot="1" x14ac:dyDescent="0.4">
      <c r="A253" s="17">
        <f t="shared" si="21"/>
        <v>244</v>
      </c>
      <c r="B253" s="91" t="s">
        <v>240</v>
      </c>
      <c r="C253" s="93" t="s">
        <v>14</v>
      </c>
      <c r="D253" s="26" t="s">
        <v>400</v>
      </c>
      <c r="E253" s="26">
        <v>1</v>
      </c>
      <c r="F253" s="26"/>
      <c r="G253" s="94"/>
      <c r="H253" s="70"/>
      <c r="I253" s="31">
        <f t="shared" si="18"/>
        <v>0</v>
      </c>
      <c r="J253" s="31" t="e">
        <f t="shared" si="19"/>
        <v>#DIV/0!</v>
      </c>
      <c r="K253" s="31" t="e">
        <f t="shared" si="20"/>
        <v>#DIV/0!</v>
      </c>
      <c r="L253" s="24"/>
    </row>
    <row r="254" spans="1:12" ht="16" hidden="1" customHeight="1" thickBot="1" x14ac:dyDescent="0.4">
      <c r="A254" s="17">
        <f t="shared" si="21"/>
        <v>245</v>
      </c>
      <c r="B254" s="91" t="s">
        <v>241</v>
      </c>
      <c r="C254" s="93" t="s">
        <v>14</v>
      </c>
      <c r="D254" s="26" t="s">
        <v>400</v>
      </c>
      <c r="E254" s="26">
        <v>2</v>
      </c>
      <c r="F254" s="26"/>
      <c r="G254" s="94"/>
      <c r="H254" s="70"/>
      <c r="I254" s="31">
        <f t="shared" si="18"/>
        <v>0</v>
      </c>
      <c r="J254" s="31" t="e">
        <f t="shared" si="19"/>
        <v>#DIV/0!</v>
      </c>
      <c r="K254" s="31" t="e">
        <f t="shared" si="20"/>
        <v>#DIV/0!</v>
      </c>
      <c r="L254" s="24"/>
    </row>
    <row r="255" spans="1:12" ht="21.65" customHeight="1" thickBot="1" x14ac:dyDescent="0.4">
      <c r="A255" s="17">
        <f t="shared" si="21"/>
        <v>246</v>
      </c>
      <c r="B255" s="101" t="s">
        <v>242</v>
      </c>
      <c r="C255" s="102"/>
      <c r="D255" s="102"/>
      <c r="E255" s="103"/>
      <c r="F255" s="26"/>
      <c r="G255" s="94"/>
      <c r="H255" s="33"/>
      <c r="I255" s="31"/>
      <c r="J255" s="31"/>
      <c r="K255" s="31"/>
      <c r="L255" s="24"/>
    </row>
    <row r="256" spans="1:12" ht="36" customHeight="1" thickBot="1" x14ac:dyDescent="0.4">
      <c r="A256" s="17">
        <f t="shared" si="21"/>
        <v>247</v>
      </c>
      <c r="B256" s="101" t="s">
        <v>243</v>
      </c>
      <c r="C256" s="102"/>
      <c r="D256" s="102"/>
      <c r="E256" s="103"/>
      <c r="F256" s="26"/>
      <c r="G256" s="94"/>
      <c r="H256" s="33"/>
      <c r="I256" s="31"/>
      <c r="J256" s="31"/>
      <c r="K256" s="31"/>
      <c r="L256" s="24"/>
    </row>
    <row r="257" spans="1:12" ht="73" customHeight="1" thickBot="1" x14ac:dyDescent="0.4">
      <c r="A257" s="17">
        <f t="shared" si="21"/>
        <v>248</v>
      </c>
      <c r="B257" s="94" t="s">
        <v>244</v>
      </c>
      <c r="C257" s="92" t="s">
        <v>215</v>
      </c>
      <c r="D257" s="26" t="s">
        <v>424</v>
      </c>
      <c r="E257" s="26">
        <f>E258+E259</f>
        <v>490.7</v>
      </c>
      <c r="F257" s="26"/>
      <c r="G257" s="149">
        <v>1548.1</v>
      </c>
      <c r="H257" s="67">
        <v>619.44600000000003</v>
      </c>
      <c r="I257" s="31">
        <f t="shared" si="18"/>
        <v>126.23721214591401</v>
      </c>
      <c r="J257" s="31"/>
      <c r="K257" s="31">
        <f t="shared" si="20"/>
        <v>40.013306633938377</v>
      </c>
      <c r="L257" s="24" t="s">
        <v>445</v>
      </c>
    </row>
    <row r="258" spans="1:12" ht="56.5" customHeight="1" thickBot="1" x14ac:dyDescent="0.4">
      <c r="A258" s="17">
        <f t="shared" si="21"/>
        <v>249</v>
      </c>
      <c r="B258" s="91" t="s">
        <v>216</v>
      </c>
      <c r="C258" s="93" t="s">
        <v>215</v>
      </c>
      <c r="D258" s="26" t="s">
        <v>424</v>
      </c>
      <c r="E258" s="26">
        <f>E218</f>
        <v>388.9</v>
      </c>
      <c r="F258" s="26"/>
      <c r="G258" s="149" t="s">
        <v>449</v>
      </c>
      <c r="H258" s="151" t="s">
        <v>447</v>
      </c>
      <c r="I258" s="31"/>
      <c r="J258" s="31"/>
      <c r="K258" s="31"/>
      <c r="L258" s="24"/>
    </row>
    <row r="259" spans="1:12" ht="46" customHeight="1" thickBot="1" x14ac:dyDescent="0.4">
      <c r="A259" s="17">
        <f t="shared" si="21"/>
        <v>250</v>
      </c>
      <c r="B259" s="91" t="s">
        <v>217</v>
      </c>
      <c r="C259" s="93" t="s">
        <v>215</v>
      </c>
      <c r="D259" s="26" t="s">
        <v>424</v>
      </c>
      <c r="E259" s="26">
        <f>E219</f>
        <v>101.8</v>
      </c>
      <c r="F259" s="26"/>
      <c r="G259" s="149">
        <v>73.087000000000003</v>
      </c>
      <c r="H259" s="67">
        <v>47.85</v>
      </c>
      <c r="I259" s="31">
        <f t="shared" si="18"/>
        <v>47.003929273084481</v>
      </c>
      <c r="J259" s="31"/>
      <c r="K259" s="31">
        <f t="shared" si="20"/>
        <v>65.469919411112784</v>
      </c>
      <c r="L259" s="24"/>
    </row>
    <row r="260" spans="1:12" ht="46" customHeight="1" thickBot="1" x14ac:dyDescent="0.4">
      <c r="A260" s="17">
        <f t="shared" si="21"/>
        <v>251</v>
      </c>
      <c r="B260" s="91" t="s">
        <v>244</v>
      </c>
      <c r="C260" s="93" t="s">
        <v>245</v>
      </c>
      <c r="D260" s="26" t="s">
        <v>424</v>
      </c>
      <c r="E260" s="26">
        <v>100</v>
      </c>
      <c r="F260" s="26"/>
      <c r="G260" s="149" t="s">
        <v>449</v>
      </c>
      <c r="H260" s="151" t="s">
        <v>447</v>
      </c>
      <c r="I260" s="31"/>
      <c r="J260" s="31"/>
      <c r="K260" s="31"/>
      <c r="L260" s="24"/>
    </row>
    <row r="261" spans="1:12" ht="48" customHeight="1" thickBot="1" x14ac:dyDescent="0.4">
      <c r="A261" s="17">
        <f t="shared" si="21"/>
        <v>252</v>
      </c>
      <c r="B261" s="91" t="s">
        <v>216</v>
      </c>
      <c r="C261" s="93" t="s">
        <v>245</v>
      </c>
      <c r="D261" s="26" t="s">
        <v>424</v>
      </c>
      <c r="E261" s="26">
        <v>100</v>
      </c>
      <c r="F261" s="26"/>
      <c r="G261" s="149" t="s">
        <v>449</v>
      </c>
      <c r="H261" s="151" t="s">
        <v>447</v>
      </c>
      <c r="I261" s="31"/>
      <c r="J261" s="31"/>
      <c r="K261" s="31"/>
      <c r="L261" s="24"/>
    </row>
    <row r="262" spans="1:12" ht="62.15" customHeight="1" thickBot="1" x14ac:dyDescent="0.4">
      <c r="A262" s="17">
        <f t="shared" si="21"/>
        <v>253</v>
      </c>
      <c r="B262" s="91" t="s">
        <v>217</v>
      </c>
      <c r="C262" s="93" t="s">
        <v>245</v>
      </c>
      <c r="D262" s="26" t="s">
        <v>424</v>
      </c>
      <c r="E262" s="26">
        <v>100</v>
      </c>
      <c r="F262" s="26"/>
      <c r="G262" s="149" t="s">
        <v>449</v>
      </c>
      <c r="H262" s="151" t="s">
        <v>447</v>
      </c>
      <c r="I262" s="31"/>
      <c r="J262" s="31"/>
      <c r="K262" s="31"/>
      <c r="L262" s="24"/>
    </row>
    <row r="263" spans="1:12" ht="16" thickBot="1" x14ac:dyDescent="0.4">
      <c r="A263" s="17">
        <f t="shared" si="21"/>
        <v>254</v>
      </c>
      <c r="B263" s="101" t="s">
        <v>246</v>
      </c>
      <c r="C263" s="102"/>
      <c r="D263" s="103"/>
      <c r="E263" s="26"/>
      <c r="F263" s="26"/>
      <c r="G263" s="94"/>
      <c r="H263" s="33"/>
      <c r="I263" s="31"/>
      <c r="J263" s="31"/>
      <c r="K263" s="31"/>
      <c r="L263" s="24"/>
    </row>
    <row r="264" spans="1:12" ht="66.650000000000006" customHeight="1" thickBot="1" x14ac:dyDescent="0.4">
      <c r="A264" s="17">
        <f t="shared" si="21"/>
        <v>255</v>
      </c>
      <c r="B264" s="91" t="s">
        <v>247</v>
      </c>
      <c r="C264" s="93" t="s">
        <v>215</v>
      </c>
      <c r="D264" s="26" t="s">
        <v>424</v>
      </c>
      <c r="E264" s="26">
        <v>2469.6</v>
      </c>
      <c r="F264" s="26">
        <v>1782</v>
      </c>
      <c r="G264" s="94">
        <v>691.1</v>
      </c>
      <c r="H264" s="67">
        <v>271.459</v>
      </c>
      <c r="I264" s="31">
        <f t="shared" si="18"/>
        <v>10.992022999676061</v>
      </c>
      <c r="J264" s="31">
        <f t="shared" si="19"/>
        <v>15.233389450056118</v>
      </c>
      <c r="K264" s="31">
        <f t="shared" si="20"/>
        <v>39.279264939950806</v>
      </c>
      <c r="L264" s="24" t="s">
        <v>445</v>
      </c>
    </row>
    <row r="265" spans="1:12" ht="25" customHeight="1" thickBot="1" x14ac:dyDescent="0.4">
      <c r="A265" s="17">
        <f t="shared" si="21"/>
        <v>256</v>
      </c>
      <c r="B265" s="101" t="s">
        <v>248</v>
      </c>
      <c r="C265" s="102"/>
      <c r="D265" s="102"/>
      <c r="E265" s="103"/>
      <c r="F265" s="26"/>
      <c r="G265" s="94"/>
      <c r="H265" s="33"/>
      <c r="I265" s="31"/>
      <c r="J265" s="31"/>
      <c r="K265" s="31"/>
      <c r="L265" s="24"/>
    </row>
    <row r="266" spans="1:12" ht="40" customHeight="1" thickBot="1" x14ac:dyDescent="0.4">
      <c r="A266" s="17">
        <f t="shared" si="21"/>
        <v>257</v>
      </c>
      <c r="B266" s="101" t="s">
        <v>249</v>
      </c>
      <c r="C266" s="102"/>
      <c r="D266" s="102"/>
      <c r="E266" s="103"/>
      <c r="F266" s="25"/>
      <c r="G266" s="94"/>
      <c r="H266" s="33"/>
      <c r="I266" s="31"/>
      <c r="J266" s="31"/>
      <c r="K266" s="31"/>
      <c r="L266" s="24"/>
    </row>
    <row r="267" spans="1:12" ht="65" customHeight="1" thickBot="1" x14ac:dyDescent="0.4">
      <c r="A267" s="17">
        <f t="shared" si="21"/>
        <v>258</v>
      </c>
      <c r="B267" s="94" t="s">
        <v>250</v>
      </c>
      <c r="C267" s="92" t="s">
        <v>12</v>
      </c>
      <c r="D267" s="26"/>
      <c r="E267" s="26">
        <v>3900</v>
      </c>
      <c r="F267" s="89">
        <v>10150</v>
      </c>
      <c r="G267" s="149">
        <v>3934</v>
      </c>
      <c r="H267" s="67">
        <v>3766</v>
      </c>
      <c r="I267" s="31">
        <f t="shared" si="18"/>
        <v>96.564102564102555</v>
      </c>
      <c r="J267" s="31">
        <f t="shared" si="19"/>
        <v>37.103448275862064</v>
      </c>
      <c r="K267" s="31">
        <f t="shared" si="20"/>
        <v>95.729537366548044</v>
      </c>
      <c r="L267" s="24" t="s">
        <v>445</v>
      </c>
    </row>
    <row r="268" spans="1:12" ht="27" customHeight="1" thickBot="1" x14ac:dyDescent="0.4">
      <c r="A268" s="17">
        <f t="shared" si="21"/>
        <v>259</v>
      </c>
      <c r="B268" s="91" t="s">
        <v>216</v>
      </c>
      <c r="C268" s="93" t="s">
        <v>12</v>
      </c>
      <c r="D268" s="26" t="s">
        <v>424</v>
      </c>
      <c r="E268" s="49">
        <f>396.5+426.6</f>
        <v>823.1</v>
      </c>
      <c r="F268" s="26"/>
      <c r="G268" s="24">
        <f>400+417</f>
        <v>817</v>
      </c>
      <c r="H268" s="151" t="s">
        <v>447</v>
      </c>
      <c r="I268" s="31"/>
      <c r="J268" s="31"/>
      <c r="K268" s="31"/>
      <c r="L268" s="24"/>
    </row>
    <row r="269" spans="1:12" ht="39.5" thickBot="1" x14ac:dyDescent="0.4">
      <c r="A269" s="17">
        <f t="shared" si="21"/>
        <v>260</v>
      </c>
      <c r="B269" s="91" t="s">
        <v>217</v>
      </c>
      <c r="C269" s="93" t="s">
        <v>12</v>
      </c>
      <c r="D269" s="26" t="s">
        <v>424</v>
      </c>
      <c r="E269" s="26">
        <v>111</v>
      </c>
      <c r="F269" s="26"/>
      <c r="G269" s="24">
        <v>116</v>
      </c>
      <c r="H269" s="151" t="s">
        <v>447</v>
      </c>
      <c r="I269" s="31"/>
      <c r="J269" s="31"/>
      <c r="K269" s="31"/>
      <c r="L269" s="24"/>
    </row>
    <row r="270" spans="1:12" ht="49" customHeight="1" thickBot="1" x14ac:dyDescent="0.4">
      <c r="A270" s="17">
        <f t="shared" si="21"/>
        <v>261</v>
      </c>
      <c r="B270" s="91" t="s">
        <v>218</v>
      </c>
      <c r="C270" s="93" t="s">
        <v>12</v>
      </c>
      <c r="D270" s="26" t="s">
        <v>424</v>
      </c>
      <c r="E270" s="26">
        <v>60</v>
      </c>
      <c r="F270" s="26"/>
      <c r="G270" s="24">
        <v>62</v>
      </c>
      <c r="H270" s="151" t="s">
        <v>447</v>
      </c>
      <c r="I270" s="31"/>
      <c r="J270" s="31"/>
      <c r="K270" s="31"/>
      <c r="L270" s="24"/>
    </row>
    <row r="271" spans="1:12" ht="44.5" customHeight="1" thickBot="1" x14ac:dyDescent="0.4">
      <c r="A271" s="17">
        <f t="shared" si="21"/>
        <v>262</v>
      </c>
      <c r="B271" s="91" t="s">
        <v>251</v>
      </c>
      <c r="C271" s="93" t="s">
        <v>12</v>
      </c>
      <c r="D271" s="26" t="s">
        <v>424</v>
      </c>
      <c r="E271" s="26">
        <v>1000</v>
      </c>
      <c r="F271" s="26"/>
      <c r="G271" s="24">
        <v>251</v>
      </c>
      <c r="H271" s="151" t="s">
        <v>447</v>
      </c>
      <c r="I271" s="31"/>
      <c r="J271" s="31"/>
      <c r="K271" s="31"/>
      <c r="L271" s="24"/>
    </row>
    <row r="272" spans="1:12" ht="39.5" thickBot="1" x14ac:dyDescent="0.4">
      <c r="A272" s="17">
        <f t="shared" si="21"/>
        <v>263</v>
      </c>
      <c r="B272" s="91" t="s">
        <v>252</v>
      </c>
      <c r="C272" s="93" t="s">
        <v>12</v>
      </c>
      <c r="D272" s="26" t="s">
        <v>424</v>
      </c>
      <c r="E272" s="26">
        <v>566</v>
      </c>
      <c r="F272" s="26"/>
      <c r="G272" s="24">
        <v>562</v>
      </c>
      <c r="H272" s="151" t="s">
        <v>447</v>
      </c>
      <c r="I272" s="31"/>
      <c r="J272" s="31"/>
      <c r="K272" s="31"/>
      <c r="L272" s="24"/>
    </row>
    <row r="273" spans="1:12" ht="39.5" thickBot="1" x14ac:dyDescent="0.4">
      <c r="A273" s="17">
        <f t="shared" si="21"/>
        <v>264</v>
      </c>
      <c r="B273" s="91" t="s">
        <v>253</v>
      </c>
      <c r="C273" s="93" t="s">
        <v>12</v>
      </c>
      <c r="D273" s="26" t="s">
        <v>424</v>
      </c>
      <c r="E273" s="26">
        <v>1265</v>
      </c>
      <c r="F273" s="26"/>
      <c r="G273" s="24">
        <v>1264</v>
      </c>
      <c r="H273" s="151" t="s">
        <v>447</v>
      </c>
      <c r="I273" s="31"/>
      <c r="J273" s="31"/>
      <c r="K273" s="31"/>
      <c r="L273" s="24"/>
    </row>
    <row r="274" spans="1:12" ht="39.5" thickBot="1" x14ac:dyDescent="0.4">
      <c r="A274" s="17">
        <f t="shared" si="21"/>
        <v>265</v>
      </c>
      <c r="B274" s="91" t="s">
        <v>254</v>
      </c>
      <c r="C274" s="93" t="s">
        <v>12</v>
      </c>
      <c r="D274" s="26" t="s">
        <v>424</v>
      </c>
      <c r="E274" s="26">
        <v>165</v>
      </c>
      <c r="F274" s="26"/>
      <c r="G274" s="24">
        <v>166</v>
      </c>
      <c r="H274" s="151" t="s">
        <v>447</v>
      </c>
      <c r="I274" s="31"/>
      <c r="J274" s="31"/>
      <c r="K274" s="31"/>
      <c r="L274" s="24"/>
    </row>
    <row r="275" spans="1:12" ht="58.5" customHeight="1" thickBot="1" x14ac:dyDescent="0.4">
      <c r="A275" s="17">
        <f t="shared" si="21"/>
        <v>266</v>
      </c>
      <c r="B275" s="91" t="s">
        <v>255</v>
      </c>
      <c r="C275" s="93" t="s">
        <v>256</v>
      </c>
      <c r="D275" s="26" t="s">
        <v>424</v>
      </c>
      <c r="E275" s="49">
        <f>42590*1.04-4</f>
        <v>44289.599999999999</v>
      </c>
      <c r="F275" s="26"/>
      <c r="G275" s="24">
        <v>41819</v>
      </c>
      <c r="H275" s="33">
        <v>46147</v>
      </c>
      <c r="I275" s="31">
        <f t="shared" ref="I274:I337" si="22">H275/E275*100</f>
        <v>104.19376106354538</v>
      </c>
      <c r="J275" s="31"/>
      <c r="K275" s="31">
        <f t="shared" ref="K274:K337" si="23">H275/G275*100</f>
        <v>110.34936272985962</v>
      </c>
      <c r="L275" s="24"/>
    </row>
    <row r="276" spans="1:12" ht="32.15" customHeight="1" thickBot="1" x14ac:dyDescent="0.4">
      <c r="A276" s="17">
        <f t="shared" si="21"/>
        <v>267</v>
      </c>
      <c r="B276" s="91" t="s">
        <v>216</v>
      </c>
      <c r="C276" s="93" t="s">
        <v>256</v>
      </c>
      <c r="D276" s="26" t="s">
        <v>424</v>
      </c>
      <c r="E276" s="29">
        <f>26071*1.05</f>
        <v>27374.550000000003</v>
      </c>
      <c r="F276" s="26"/>
      <c r="G276" s="24">
        <v>29464.9</v>
      </c>
      <c r="H276" s="151" t="s">
        <v>447</v>
      </c>
      <c r="I276" s="31"/>
      <c r="J276" s="31"/>
      <c r="K276" s="31"/>
      <c r="L276" s="24"/>
    </row>
    <row r="277" spans="1:12" ht="43" customHeight="1" thickBot="1" x14ac:dyDescent="0.4">
      <c r="A277" s="17">
        <f t="shared" si="21"/>
        <v>268</v>
      </c>
      <c r="B277" s="91" t="s">
        <v>217</v>
      </c>
      <c r="C277" s="93" t="s">
        <v>256</v>
      </c>
      <c r="D277" s="26" t="s">
        <v>424</v>
      </c>
      <c r="E277" s="26">
        <f>32134*1.05</f>
        <v>33740.700000000004</v>
      </c>
      <c r="F277" s="26"/>
      <c r="G277" s="24">
        <v>32472.3</v>
      </c>
      <c r="H277" s="151" t="s">
        <v>447</v>
      </c>
      <c r="I277" s="31"/>
      <c r="J277" s="31"/>
      <c r="K277" s="31"/>
      <c r="L277" s="24"/>
    </row>
    <row r="278" spans="1:12" ht="50.15" customHeight="1" thickBot="1" x14ac:dyDescent="0.4">
      <c r="A278" s="17">
        <f t="shared" si="21"/>
        <v>269</v>
      </c>
      <c r="B278" s="91" t="s">
        <v>218</v>
      </c>
      <c r="C278" s="93" t="s">
        <v>256</v>
      </c>
      <c r="D278" s="26" t="s">
        <v>424</v>
      </c>
      <c r="E278" s="26">
        <f>32134*1.05</f>
        <v>33740.700000000004</v>
      </c>
      <c r="F278" s="26"/>
      <c r="G278" s="24">
        <v>31603.9</v>
      </c>
      <c r="H278" s="151" t="s">
        <v>447</v>
      </c>
      <c r="I278" s="31"/>
      <c r="J278" s="31"/>
      <c r="K278" s="31"/>
      <c r="L278" s="24"/>
    </row>
    <row r="279" spans="1:12" ht="44.5" customHeight="1" thickBot="1" x14ac:dyDescent="0.4">
      <c r="A279" s="17">
        <f t="shared" si="21"/>
        <v>270</v>
      </c>
      <c r="B279" s="91" t="s">
        <v>251</v>
      </c>
      <c r="C279" s="93" t="s">
        <v>256</v>
      </c>
      <c r="D279" s="26" t="s">
        <v>424</v>
      </c>
      <c r="E279" s="26">
        <f>37297*1.05</f>
        <v>39161.85</v>
      </c>
      <c r="F279" s="26"/>
      <c r="G279" s="24">
        <v>37824</v>
      </c>
      <c r="H279" s="151" t="s">
        <v>447</v>
      </c>
      <c r="I279" s="31"/>
      <c r="J279" s="31"/>
      <c r="K279" s="31"/>
      <c r="L279" s="24"/>
    </row>
    <row r="280" spans="1:12" ht="40.5" customHeight="1" thickBot="1" x14ac:dyDescent="0.4">
      <c r="A280" s="17">
        <f t="shared" si="21"/>
        <v>271</v>
      </c>
      <c r="B280" s="91" t="s">
        <v>252</v>
      </c>
      <c r="C280" s="93" t="s">
        <v>256</v>
      </c>
      <c r="D280" s="26" t="s">
        <v>424</v>
      </c>
      <c r="E280" s="29">
        <f>41351*1.05</f>
        <v>43418.55</v>
      </c>
      <c r="F280" s="26"/>
      <c r="G280" s="24">
        <v>43842.1</v>
      </c>
      <c r="H280" s="151" t="s">
        <v>447</v>
      </c>
      <c r="I280" s="31"/>
      <c r="J280" s="31"/>
      <c r="K280" s="31"/>
      <c r="L280" s="24"/>
    </row>
    <row r="281" spans="1:12" ht="30.65" customHeight="1" thickBot="1" x14ac:dyDescent="0.4">
      <c r="A281" s="17">
        <f t="shared" si="21"/>
        <v>272</v>
      </c>
      <c r="B281" s="91" t="s">
        <v>253</v>
      </c>
      <c r="C281" s="93" t="s">
        <v>256</v>
      </c>
      <c r="D281" s="26" t="s">
        <v>424</v>
      </c>
      <c r="E281" s="29">
        <f>36249*1.04</f>
        <v>37698.959999999999</v>
      </c>
      <c r="F281" s="26"/>
      <c r="G281" s="24">
        <v>38580.400000000001</v>
      </c>
      <c r="H281" s="151" t="s">
        <v>447</v>
      </c>
      <c r="I281" s="31"/>
      <c r="J281" s="31"/>
      <c r="K281" s="31"/>
      <c r="L281" s="24"/>
    </row>
    <row r="282" spans="1:12" ht="34" customHeight="1" thickBot="1" x14ac:dyDescent="0.4">
      <c r="A282" s="17">
        <f t="shared" si="21"/>
        <v>273</v>
      </c>
      <c r="B282" s="91" t="s">
        <v>254</v>
      </c>
      <c r="C282" s="93" t="s">
        <v>256</v>
      </c>
      <c r="D282" s="26" t="s">
        <v>424</v>
      </c>
      <c r="E282" s="29">
        <f>43541*1.05</f>
        <v>45718.05</v>
      </c>
      <c r="F282" s="26"/>
      <c r="G282" s="24">
        <v>46999.5</v>
      </c>
      <c r="H282" s="151" t="s">
        <v>447</v>
      </c>
      <c r="I282" s="31"/>
      <c r="J282" s="31"/>
      <c r="K282" s="31"/>
      <c r="L282" s="50"/>
    </row>
    <row r="283" spans="1:12" ht="38" thickBot="1" x14ac:dyDescent="0.4">
      <c r="A283" s="17">
        <f t="shared" si="21"/>
        <v>274</v>
      </c>
      <c r="B283" s="91" t="s">
        <v>257</v>
      </c>
      <c r="C283" s="93" t="s">
        <v>12</v>
      </c>
      <c r="D283" s="26" t="s">
        <v>424</v>
      </c>
      <c r="E283" s="51">
        <v>600</v>
      </c>
      <c r="F283" s="51">
        <v>355</v>
      </c>
      <c r="G283" s="153">
        <v>542</v>
      </c>
      <c r="H283" s="76">
        <v>238</v>
      </c>
      <c r="I283" s="77">
        <f t="shared" si="22"/>
        <v>39.666666666666664</v>
      </c>
      <c r="J283" s="77">
        <f t="shared" ref="J274:J337" si="24">H283/F283*100</f>
        <v>67.042253521126753</v>
      </c>
      <c r="K283" s="78">
        <f t="shared" si="23"/>
        <v>43.911439114391143</v>
      </c>
      <c r="L283" s="52" t="s">
        <v>444</v>
      </c>
    </row>
    <row r="284" spans="1:12" ht="39.5" thickBot="1" x14ac:dyDescent="0.4">
      <c r="A284" s="17">
        <f t="shared" si="21"/>
        <v>275</v>
      </c>
      <c r="B284" s="91" t="s">
        <v>258</v>
      </c>
      <c r="C284" s="93" t="s">
        <v>259</v>
      </c>
      <c r="D284" s="26" t="s">
        <v>424</v>
      </c>
      <c r="E284" s="51">
        <v>1.48</v>
      </c>
      <c r="F284" s="51">
        <v>2.5</v>
      </c>
      <c r="G284" s="154">
        <v>1.48</v>
      </c>
      <c r="H284" s="79">
        <v>1.5</v>
      </c>
      <c r="I284" s="77">
        <f t="shared" si="22"/>
        <v>101.35135135135135</v>
      </c>
      <c r="J284" s="77">
        <f t="shared" si="24"/>
        <v>60</v>
      </c>
      <c r="K284" s="78">
        <f t="shared" si="23"/>
        <v>101.35135135135135</v>
      </c>
      <c r="L284" s="53" t="s">
        <v>444</v>
      </c>
    </row>
    <row r="285" spans="1:12" ht="38" thickBot="1" x14ac:dyDescent="0.4">
      <c r="A285" s="17">
        <f t="shared" si="21"/>
        <v>276</v>
      </c>
      <c r="B285" s="91" t="s">
        <v>260</v>
      </c>
      <c r="C285" s="93" t="s">
        <v>14</v>
      </c>
      <c r="D285" s="26" t="s">
        <v>424</v>
      </c>
      <c r="E285" s="51">
        <v>120</v>
      </c>
      <c r="F285" s="51"/>
      <c r="G285" s="154">
        <v>111</v>
      </c>
      <c r="H285" s="79">
        <v>160</v>
      </c>
      <c r="I285" s="77">
        <f t="shared" si="22"/>
        <v>133.33333333333331</v>
      </c>
      <c r="J285" s="77"/>
      <c r="K285" s="78">
        <f t="shared" si="23"/>
        <v>144.14414414414415</v>
      </c>
      <c r="L285" s="52" t="s">
        <v>444</v>
      </c>
    </row>
    <row r="286" spans="1:12" ht="62.5" customHeight="1" thickBot="1" x14ac:dyDescent="0.4">
      <c r="A286" s="17">
        <f t="shared" si="21"/>
        <v>277</v>
      </c>
      <c r="B286" s="91" t="s">
        <v>261</v>
      </c>
      <c r="C286" s="93" t="s">
        <v>12</v>
      </c>
      <c r="D286" s="26" t="s">
        <v>424</v>
      </c>
      <c r="E286" s="51">
        <v>750</v>
      </c>
      <c r="F286" s="51"/>
      <c r="G286" s="154">
        <v>740</v>
      </c>
      <c r="H286" s="79">
        <v>307</v>
      </c>
      <c r="I286" s="77">
        <f t="shared" si="22"/>
        <v>40.93333333333333</v>
      </c>
      <c r="J286" s="77"/>
      <c r="K286" s="78">
        <f t="shared" si="23"/>
        <v>41.486486486486484</v>
      </c>
      <c r="L286" s="52" t="s">
        <v>444</v>
      </c>
    </row>
    <row r="287" spans="1:12" ht="43.5" customHeight="1" thickBot="1" x14ac:dyDescent="0.4">
      <c r="A287" s="17">
        <f t="shared" si="21"/>
        <v>278</v>
      </c>
      <c r="B287" s="91" t="s">
        <v>262</v>
      </c>
      <c r="C287" s="93" t="s">
        <v>12</v>
      </c>
      <c r="D287" s="26" t="s">
        <v>424</v>
      </c>
      <c r="E287" s="51">
        <v>420</v>
      </c>
      <c r="F287" s="51"/>
      <c r="G287" s="154">
        <v>447</v>
      </c>
      <c r="H287" s="79">
        <v>135</v>
      </c>
      <c r="I287" s="77">
        <f t="shared" si="22"/>
        <v>32.142857142857146</v>
      </c>
      <c r="J287" s="77"/>
      <c r="K287" s="78">
        <f t="shared" si="23"/>
        <v>30.201342281879196</v>
      </c>
      <c r="L287" s="52" t="s">
        <v>444</v>
      </c>
    </row>
    <row r="288" spans="1:12" ht="56.15" customHeight="1" thickBot="1" x14ac:dyDescent="0.4">
      <c r="A288" s="17">
        <f t="shared" si="21"/>
        <v>279</v>
      </c>
      <c r="B288" s="91" t="s">
        <v>263</v>
      </c>
      <c r="C288" s="93" t="s">
        <v>264</v>
      </c>
      <c r="D288" s="26" t="s">
        <v>424</v>
      </c>
      <c r="E288" s="51">
        <v>1.6</v>
      </c>
      <c r="F288" s="51"/>
      <c r="G288" s="154">
        <v>1.78</v>
      </c>
      <c r="H288" s="79">
        <v>1.28</v>
      </c>
      <c r="I288" s="77">
        <f t="shared" si="22"/>
        <v>80</v>
      </c>
      <c r="J288" s="77"/>
      <c r="K288" s="78">
        <f t="shared" si="23"/>
        <v>71.910112359550567</v>
      </c>
      <c r="L288" s="52" t="s">
        <v>444</v>
      </c>
    </row>
    <row r="289" spans="1:12" ht="33" customHeight="1" thickBot="1" x14ac:dyDescent="0.4">
      <c r="A289" s="17">
        <f t="shared" si="21"/>
        <v>280</v>
      </c>
      <c r="B289" s="111" t="s">
        <v>265</v>
      </c>
      <c r="C289" s="112"/>
      <c r="D289" s="112"/>
      <c r="E289" s="113"/>
      <c r="F289" s="143" t="s">
        <v>266</v>
      </c>
      <c r="G289" s="94"/>
      <c r="H289" s="33"/>
      <c r="I289" s="31"/>
      <c r="J289" s="31"/>
      <c r="K289" s="31"/>
      <c r="L289" s="54"/>
    </row>
    <row r="290" spans="1:12" ht="38.15" customHeight="1" thickBot="1" x14ac:dyDescent="0.4">
      <c r="A290" s="17">
        <f t="shared" si="21"/>
        <v>281</v>
      </c>
      <c r="B290" s="101" t="s">
        <v>267</v>
      </c>
      <c r="C290" s="102"/>
      <c r="D290" s="102"/>
      <c r="E290" s="103"/>
      <c r="F290" s="144"/>
      <c r="G290" s="94"/>
      <c r="H290" s="33"/>
      <c r="I290" s="31"/>
      <c r="J290" s="31"/>
      <c r="K290" s="31"/>
      <c r="L290" s="24"/>
    </row>
    <row r="291" spans="1:12" ht="54.65" customHeight="1" thickBot="1" x14ac:dyDescent="0.4">
      <c r="A291" s="17">
        <f t="shared" si="21"/>
        <v>282</v>
      </c>
      <c r="B291" s="90" t="s">
        <v>412</v>
      </c>
      <c r="C291" s="88" t="s">
        <v>215</v>
      </c>
      <c r="D291" s="26" t="s">
        <v>424</v>
      </c>
      <c r="E291" s="55">
        <f>E292+E312+E305</f>
        <v>2012.3</v>
      </c>
      <c r="F291" s="80"/>
      <c r="G291" s="156">
        <v>1979.1</v>
      </c>
      <c r="H291" s="81">
        <v>1089.3</v>
      </c>
      <c r="I291" s="31">
        <f t="shared" si="22"/>
        <v>54.132087660885553</v>
      </c>
      <c r="J291" s="31"/>
      <c r="K291" s="31">
        <f t="shared" si="23"/>
        <v>55.040169774139756</v>
      </c>
      <c r="L291" s="24"/>
    </row>
    <row r="292" spans="1:12" ht="25.5" customHeight="1" thickBot="1" x14ac:dyDescent="0.4">
      <c r="A292" s="17">
        <f t="shared" si="21"/>
        <v>283</v>
      </c>
      <c r="B292" s="91" t="s">
        <v>268</v>
      </c>
      <c r="C292" s="93" t="s">
        <v>215</v>
      </c>
      <c r="D292" s="26" t="s">
        <v>424</v>
      </c>
      <c r="E292" s="56">
        <f>E293+E296+E301+E304+E295</f>
        <v>502.6</v>
      </c>
      <c r="F292" s="26"/>
      <c r="G292" s="33">
        <f>G293+G301+G304+G296</f>
        <v>471.48</v>
      </c>
      <c r="H292" s="82">
        <f>H293+H301+H304+H296</f>
        <v>226.75</v>
      </c>
      <c r="I292" s="31">
        <f t="shared" si="22"/>
        <v>45.115399920413843</v>
      </c>
      <c r="J292" s="31"/>
      <c r="K292" s="31">
        <f t="shared" si="23"/>
        <v>48.093238313396114</v>
      </c>
      <c r="L292" s="24"/>
    </row>
    <row r="293" spans="1:12" ht="16" customHeight="1" thickBot="1" x14ac:dyDescent="0.4">
      <c r="A293" s="17">
        <f t="shared" si="21"/>
        <v>284</v>
      </c>
      <c r="B293" s="47" t="s">
        <v>413</v>
      </c>
      <c r="C293" s="88" t="s">
        <v>215</v>
      </c>
      <c r="D293" s="26" t="s">
        <v>424</v>
      </c>
      <c r="E293" s="41">
        <f>E294</f>
        <v>332.2</v>
      </c>
      <c r="F293" s="26"/>
      <c r="G293" s="156">
        <f>G294+G295</f>
        <v>416.6</v>
      </c>
      <c r="H293" s="83">
        <f>H294+H295</f>
        <v>188.5</v>
      </c>
      <c r="I293" s="31">
        <f t="shared" si="22"/>
        <v>56.742925948223963</v>
      </c>
      <c r="J293" s="31"/>
      <c r="K293" s="31">
        <f t="shared" si="23"/>
        <v>45.247239558329333</v>
      </c>
      <c r="L293" s="24"/>
    </row>
    <row r="294" spans="1:12" ht="27" customHeight="1" thickBot="1" x14ac:dyDescent="0.4">
      <c r="A294" s="17">
        <f t="shared" si="21"/>
        <v>285</v>
      </c>
      <c r="B294" s="91" t="s">
        <v>269</v>
      </c>
      <c r="C294" s="93" t="s">
        <v>215</v>
      </c>
      <c r="D294" s="26" t="s">
        <v>424</v>
      </c>
      <c r="E294" s="41">
        <v>332.2</v>
      </c>
      <c r="F294" s="26"/>
      <c r="G294" s="33">
        <v>339.3</v>
      </c>
      <c r="H294" s="82">
        <v>150.69999999999999</v>
      </c>
      <c r="I294" s="31">
        <f t="shared" si="22"/>
        <v>45.364238410596023</v>
      </c>
      <c r="J294" s="31"/>
      <c r="K294" s="31">
        <f t="shared" si="23"/>
        <v>44.414972001178896</v>
      </c>
      <c r="L294" s="24"/>
    </row>
    <row r="295" spans="1:12" ht="31.5" thickBot="1" x14ac:dyDescent="0.4">
      <c r="A295" s="17">
        <f t="shared" si="21"/>
        <v>286</v>
      </c>
      <c r="B295" s="91" t="s">
        <v>270</v>
      </c>
      <c r="C295" s="93" t="s">
        <v>215</v>
      </c>
      <c r="D295" s="26" t="s">
        <v>424</v>
      </c>
      <c r="E295" s="41">
        <v>80.400000000000006</v>
      </c>
      <c r="F295" s="26"/>
      <c r="G295" s="33">
        <v>77.3</v>
      </c>
      <c r="H295" s="82">
        <v>37.799999999999997</v>
      </c>
      <c r="I295" s="31">
        <f t="shared" si="22"/>
        <v>47.014925373134318</v>
      </c>
      <c r="J295" s="31"/>
      <c r="K295" s="31">
        <f t="shared" si="23"/>
        <v>48.900388098318238</v>
      </c>
      <c r="L295" s="24"/>
    </row>
    <row r="296" spans="1:12" ht="31.5" thickBot="1" x14ac:dyDescent="0.4">
      <c r="A296" s="17">
        <f t="shared" si="21"/>
        <v>287</v>
      </c>
      <c r="B296" s="94" t="s">
        <v>414</v>
      </c>
      <c r="C296" s="25" t="s">
        <v>215</v>
      </c>
      <c r="D296" s="26" t="s">
        <v>424</v>
      </c>
      <c r="E296" s="41">
        <f>E297+E299+E300</f>
        <v>67.400000000000006</v>
      </c>
      <c r="F296" s="26"/>
      <c r="G296" s="156">
        <f>G297+G298+G299+G300</f>
        <v>39.379999999999995</v>
      </c>
      <c r="H296" s="83">
        <f>H297+H298+H299+H300</f>
        <v>33.549999999999997</v>
      </c>
      <c r="I296" s="31">
        <f t="shared" si="22"/>
        <v>49.777448071216604</v>
      </c>
      <c r="J296" s="31"/>
      <c r="K296" s="31">
        <f t="shared" si="23"/>
        <v>85.19553072625699</v>
      </c>
      <c r="L296" s="24"/>
    </row>
    <row r="297" spans="1:12" ht="31.5" thickBot="1" x14ac:dyDescent="0.4">
      <c r="A297" s="17">
        <f t="shared" si="21"/>
        <v>288</v>
      </c>
      <c r="B297" s="91" t="s">
        <v>271</v>
      </c>
      <c r="C297" s="93" t="s">
        <v>215</v>
      </c>
      <c r="D297" s="26" t="s">
        <v>424</v>
      </c>
      <c r="E297" s="41">
        <v>63.9</v>
      </c>
      <c r="F297" s="26"/>
      <c r="G297" s="33">
        <v>37.9</v>
      </c>
      <c r="H297" s="82">
        <v>29.5</v>
      </c>
      <c r="I297" s="31">
        <f t="shared" si="22"/>
        <v>46.165884194053206</v>
      </c>
      <c r="J297" s="31"/>
      <c r="K297" s="31">
        <f t="shared" si="23"/>
        <v>77.836411609498683</v>
      </c>
      <c r="L297" s="24"/>
    </row>
    <row r="298" spans="1:12" ht="31.5" thickBot="1" x14ac:dyDescent="0.4">
      <c r="A298" s="17">
        <f t="shared" si="21"/>
        <v>289</v>
      </c>
      <c r="B298" s="91" t="s">
        <v>272</v>
      </c>
      <c r="C298" s="93" t="s">
        <v>215</v>
      </c>
      <c r="D298" s="26" t="s">
        <v>424</v>
      </c>
      <c r="E298" s="41">
        <v>0</v>
      </c>
      <c r="F298" s="26"/>
      <c r="G298" s="33">
        <v>-0.02</v>
      </c>
      <c r="H298" s="82">
        <v>0.05</v>
      </c>
      <c r="I298" s="31" t="e">
        <f t="shared" si="22"/>
        <v>#DIV/0!</v>
      </c>
      <c r="J298" s="31"/>
      <c r="K298" s="31">
        <f t="shared" si="23"/>
        <v>-250</v>
      </c>
      <c r="L298" s="24"/>
    </row>
    <row r="299" spans="1:12" ht="31.5" thickBot="1" x14ac:dyDescent="0.4">
      <c r="A299" s="17">
        <f t="shared" si="21"/>
        <v>290</v>
      </c>
      <c r="B299" s="91" t="s">
        <v>273</v>
      </c>
      <c r="C299" s="93" t="s">
        <v>215</v>
      </c>
      <c r="D299" s="26" t="s">
        <v>424</v>
      </c>
      <c r="E299" s="41">
        <v>1.8</v>
      </c>
      <c r="F299" s="26"/>
      <c r="G299" s="33">
        <v>1</v>
      </c>
      <c r="H299" s="82">
        <v>2.5</v>
      </c>
      <c r="I299" s="31">
        <f t="shared" si="22"/>
        <v>138.88888888888889</v>
      </c>
      <c r="J299" s="31"/>
      <c r="K299" s="31">
        <f t="shared" si="23"/>
        <v>250</v>
      </c>
      <c r="L299" s="24"/>
    </row>
    <row r="300" spans="1:12" ht="31.5" thickBot="1" x14ac:dyDescent="0.4">
      <c r="A300" s="17">
        <f t="shared" si="21"/>
        <v>291</v>
      </c>
      <c r="B300" s="91" t="s">
        <v>274</v>
      </c>
      <c r="C300" s="93" t="s">
        <v>215</v>
      </c>
      <c r="D300" s="26" t="s">
        <v>424</v>
      </c>
      <c r="E300" s="41">
        <v>1.7</v>
      </c>
      <c r="F300" s="26"/>
      <c r="G300" s="33">
        <v>0.5</v>
      </c>
      <c r="H300" s="82">
        <v>1.5</v>
      </c>
      <c r="I300" s="31">
        <f t="shared" si="22"/>
        <v>88.235294117647058</v>
      </c>
      <c r="J300" s="31"/>
      <c r="K300" s="31">
        <f t="shared" si="23"/>
        <v>300</v>
      </c>
      <c r="L300" s="24"/>
    </row>
    <row r="301" spans="1:12" ht="31.5" thickBot="1" x14ac:dyDescent="0.4">
      <c r="A301" s="17">
        <f t="shared" si="21"/>
        <v>292</v>
      </c>
      <c r="B301" s="94" t="s">
        <v>415</v>
      </c>
      <c r="C301" s="25" t="s">
        <v>215</v>
      </c>
      <c r="D301" s="26" t="s">
        <v>424</v>
      </c>
      <c r="E301" s="41">
        <f>E302+E303</f>
        <v>19.200000000000003</v>
      </c>
      <c r="F301" s="26"/>
      <c r="G301" s="156">
        <f>G302+G303</f>
        <v>12.2</v>
      </c>
      <c r="H301" s="83">
        <f>H302+H303</f>
        <v>1.4</v>
      </c>
      <c r="I301" s="31">
        <f t="shared" si="22"/>
        <v>7.2916666666666661</v>
      </c>
      <c r="J301" s="31"/>
      <c r="K301" s="31">
        <f t="shared" si="23"/>
        <v>11.475409836065573</v>
      </c>
      <c r="L301" s="24"/>
    </row>
    <row r="302" spans="1:12" ht="31.5" thickBot="1" x14ac:dyDescent="0.4">
      <c r="A302" s="17">
        <f t="shared" si="21"/>
        <v>293</v>
      </c>
      <c r="B302" s="91" t="s">
        <v>275</v>
      </c>
      <c r="C302" s="93" t="s">
        <v>215</v>
      </c>
      <c r="D302" s="26" t="s">
        <v>424</v>
      </c>
      <c r="E302" s="41">
        <v>4.9000000000000004</v>
      </c>
      <c r="F302" s="26"/>
      <c r="G302" s="33">
        <v>4</v>
      </c>
      <c r="H302" s="82">
        <v>0.6</v>
      </c>
      <c r="I302" s="31">
        <f t="shared" si="22"/>
        <v>12.244897959183671</v>
      </c>
      <c r="J302" s="31"/>
      <c r="K302" s="31">
        <f t="shared" si="23"/>
        <v>15</v>
      </c>
      <c r="L302" s="24"/>
    </row>
    <row r="303" spans="1:12" ht="31.5" thickBot="1" x14ac:dyDescent="0.4">
      <c r="A303" s="17">
        <f t="shared" si="21"/>
        <v>294</v>
      </c>
      <c r="B303" s="91" t="s">
        <v>276</v>
      </c>
      <c r="C303" s="93" t="s">
        <v>215</v>
      </c>
      <c r="D303" s="26" t="s">
        <v>424</v>
      </c>
      <c r="E303" s="41">
        <v>14.3</v>
      </c>
      <c r="F303" s="26"/>
      <c r="G303" s="33">
        <v>8.1999999999999993</v>
      </c>
      <c r="H303" s="82">
        <v>0.8</v>
      </c>
      <c r="I303" s="31">
        <f t="shared" si="22"/>
        <v>5.5944055944055942</v>
      </c>
      <c r="J303" s="31"/>
      <c r="K303" s="31">
        <f t="shared" si="23"/>
        <v>9.7560975609756113</v>
      </c>
      <c r="L303" s="24"/>
    </row>
    <row r="304" spans="1:12" ht="31.5" thickBot="1" x14ac:dyDescent="0.4">
      <c r="A304" s="17">
        <f t="shared" si="21"/>
        <v>295</v>
      </c>
      <c r="B304" s="91" t="s">
        <v>277</v>
      </c>
      <c r="C304" s="93" t="s">
        <v>215</v>
      </c>
      <c r="D304" s="26" t="s">
        <v>424</v>
      </c>
      <c r="E304" s="41">
        <v>3.4</v>
      </c>
      <c r="F304" s="26"/>
      <c r="G304" s="33">
        <v>3.3</v>
      </c>
      <c r="H304" s="82">
        <v>3.3</v>
      </c>
      <c r="I304" s="31">
        <f t="shared" si="22"/>
        <v>97.058823529411768</v>
      </c>
      <c r="J304" s="31"/>
      <c r="K304" s="31">
        <f t="shared" si="23"/>
        <v>100</v>
      </c>
      <c r="L304" s="24"/>
    </row>
    <row r="305" spans="1:12" ht="31.5" thickBot="1" x14ac:dyDescent="0.4">
      <c r="A305" s="17">
        <f t="shared" si="21"/>
        <v>296</v>
      </c>
      <c r="B305" s="91" t="s">
        <v>278</v>
      </c>
      <c r="C305" s="93" t="s">
        <v>215</v>
      </c>
      <c r="D305" s="26" t="s">
        <v>424</v>
      </c>
      <c r="E305" s="57">
        <f>E306+E307+E308+E309+E310+E311</f>
        <v>23.8</v>
      </c>
      <c r="F305" s="26"/>
      <c r="G305" s="156">
        <f>G306+G307+G308+G309+G310+G311</f>
        <v>32.900000000000006</v>
      </c>
      <c r="H305" s="84">
        <f>H306+H307+H308+H309+H310+H311</f>
        <v>15.2</v>
      </c>
      <c r="I305" s="31">
        <f t="shared" si="22"/>
        <v>63.865546218487388</v>
      </c>
      <c r="J305" s="31"/>
      <c r="K305" s="31">
        <f t="shared" si="23"/>
        <v>46.200607902735555</v>
      </c>
      <c r="L305" s="24"/>
    </row>
    <row r="306" spans="1:12" ht="31.5" thickBot="1" x14ac:dyDescent="0.4">
      <c r="A306" s="17">
        <f t="shared" si="21"/>
        <v>297</v>
      </c>
      <c r="B306" s="91" t="s">
        <v>279</v>
      </c>
      <c r="C306" s="93" t="s">
        <v>215</v>
      </c>
      <c r="D306" s="26" t="s">
        <v>424</v>
      </c>
      <c r="E306" s="41">
        <v>14.7</v>
      </c>
      <c r="F306" s="26"/>
      <c r="G306" s="33">
        <v>16.100000000000001</v>
      </c>
      <c r="H306" s="82">
        <v>8.1999999999999993</v>
      </c>
      <c r="I306" s="31">
        <f t="shared" si="22"/>
        <v>55.782312925170061</v>
      </c>
      <c r="J306" s="31"/>
      <c r="K306" s="31">
        <f t="shared" si="23"/>
        <v>50.931677018633536</v>
      </c>
      <c r="L306" s="24"/>
    </row>
    <row r="307" spans="1:12" ht="31.5" thickBot="1" x14ac:dyDescent="0.4">
      <c r="A307" s="17">
        <f t="shared" si="21"/>
        <v>298</v>
      </c>
      <c r="B307" s="91" t="s">
        <v>280</v>
      </c>
      <c r="C307" s="93" t="s">
        <v>215</v>
      </c>
      <c r="D307" s="26" t="s">
        <v>424</v>
      </c>
      <c r="E307" s="41">
        <v>1.3</v>
      </c>
      <c r="F307" s="26"/>
      <c r="G307" s="33">
        <v>1.1000000000000001</v>
      </c>
      <c r="H307" s="82">
        <v>0.5</v>
      </c>
      <c r="I307" s="31">
        <f t="shared" si="22"/>
        <v>38.46153846153846</v>
      </c>
      <c r="J307" s="31"/>
      <c r="K307" s="31">
        <f t="shared" si="23"/>
        <v>45.454545454545453</v>
      </c>
      <c r="L307" s="24"/>
    </row>
    <row r="308" spans="1:12" ht="31.5" thickBot="1" x14ac:dyDescent="0.4">
      <c r="A308" s="17">
        <f t="shared" si="21"/>
        <v>299</v>
      </c>
      <c r="B308" s="91" t="s">
        <v>281</v>
      </c>
      <c r="C308" s="93" t="s">
        <v>215</v>
      </c>
      <c r="D308" s="26" t="s">
        <v>424</v>
      </c>
      <c r="E308" s="41">
        <v>0.5</v>
      </c>
      <c r="F308" s="26"/>
      <c r="G308" s="33">
        <v>0.6</v>
      </c>
      <c r="H308" s="82">
        <v>0.4</v>
      </c>
      <c r="I308" s="31">
        <f t="shared" si="22"/>
        <v>80</v>
      </c>
      <c r="J308" s="31"/>
      <c r="K308" s="31">
        <f t="shared" si="23"/>
        <v>66.666666666666671</v>
      </c>
      <c r="L308" s="24"/>
    </row>
    <row r="309" spans="1:12" ht="31.5" thickBot="1" x14ac:dyDescent="0.4">
      <c r="A309" s="17">
        <f t="shared" si="21"/>
        <v>300</v>
      </c>
      <c r="B309" s="91" t="s">
        <v>282</v>
      </c>
      <c r="C309" s="93" t="s">
        <v>215</v>
      </c>
      <c r="D309" s="26" t="s">
        <v>424</v>
      </c>
      <c r="E309" s="41">
        <v>3.8</v>
      </c>
      <c r="F309" s="26"/>
      <c r="G309" s="33">
        <v>8.3000000000000007</v>
      </c>
      <c r="H309" s="82">
        <v>3.6</v>
      </c>
      <c r="I309" s="31">
        <f t="shared" si="22"/>
        <v>94.736842105263165</v>
      </c>
      <c r="J309" s="31"/>
      <c r="K309" s="31">
        <f t="shared" si="23"/>
        <v>43.373493975903607</v>
      </c>
      <c r="L309" s="24"/>
    </row>
    <row r="310" spans="1:12" ht="31.5" thickBot="1" x14ac:dyDescent="0.4">
      <c r="A310" s="17">
        <f t="shared" si="21"/>
        <v>301</v>
      </c>
      <c r="B310" s="91" t="s">
        <v>283</v>
      </c>
      <c r="C310" s="93" t="s">
        <v>215</v>
      </c>
      <c r="D310" s="26" t="s">
        <v>424</v>
      </c>
      <c r="E310" s="41">
        <v>3.5</v>
      </c>
      <c r="F310" s="26"/>
      <c r="G310" s="33">
        <v>5.5</v>
      </c>
      <c r="H310" s="82">
        <v>1.8</v>
      </c>
      <c r="I310" s="31">
        <f t="shared" si="22"/>
        <v>51.428571428571438</v>
      </c>
      <c r="J310" s="31"/>
      <c r="K310" s="31">
        <f t="shared" si="23"/>
        <v>32.727272727272727</v>
      </c>
      <c r="L310" s="24"/>
    </row>
    <row r="311" spans="1:12" ht="31.5" thickBot="1" x14ac:dyDescent="0.4">
      <c r="A311" s="17">
        <f t="shared" si="21"/>
        <v>302</v>
      </c>
      <c r="B311" s="91" t="s">
        <v>284</v>
      </c>
      <c r="C311" s="93" t="s">
        <v>215</v>
      </c>
      <c r="D311" s="26" t="s">
        <v>424</v>
      </c>
      <c r="E311" s="41">
        <v>0</v>
      </c>
      <c r="F311" s="26"/>
      <c r="G311" s="33">
        <v>1.3</v>
      </c>
      <c r="H311" s="82">
        <v>0.7</v>
      </c>
      <c r="I311" s="31" t="e">
        <f t="shared" si="22"/>
        <v>#DIV/0!</v>
      </c>
      <c r="J311" s="31"/>
      <c r="K311" s="31">
        <f t="shared" si="23"/>
        <v>53.846153846153847</v>
      </c>
      <c r="L311" s="24"/>
    </row>
    <row r="312" spans="1:12" ht="31.5" thickBot="1" x14ac:dyDescent="0.4">
      <c r="A312" s="17">
        <f t="shared" si="21"/>
        <v>303</v>
      </c>
      <c r="B312" s="91" t="s">
        <v>285</v>
      </c>
      <c r="C312" s="93" t="s">
        <v>215</v>
      </c>
      <c r="D312" s="26" t="s">
        <v>424</v>
      </c>
      <c r="E312" s="41">
        <f>E313+E314+E315+E316</f>
        <v>1485.9</v>
      </c>
      <c r="F312" s="26"/>
      <c r="G312" s="156">
        <f>G313+G314+G315+G316</f>
        <v>1480.8</v>
      </c>
      <c r="H312" s="84">
        <f>H313+H314+H315+H316</f>
        <v>854.2</v>
      </c>
      <c r="I312" s="31">
        <f t="shared" si="22"/>
        <v>57.487044888619685</v>
      </c>
      <c r="J312" s="31"/>
      <c r="K312" s="31">
        <f t="shared" si="23"/>
        <v>57.685035116153436</v>
      </c>
      <c r="L312" s="24"/>
    </row>
    <row r="313" spans="1:12" ht="31.5" thickBot="1" x14ac:dyDescent="0.4">
      <c r="A313" s="17">
        <f t="shared" si="21"/>
        <v>304</v>
      </c>
      <c r="B313" s="91" t="s">
        <v>286</v>
      </c>
      <c r="C313" s="93" t="s">
        <v>215</v>
      </c>
      <c r="D313" s="26" t="s">
        <v>424</v>
      </c>
      <c r="E313" s="41">
        <v>48.7</v>
      </c>
      <c r="F313" s="26"/>
      <c r="G313" s="33">
        <v>243.4</v>
      </c>
      <c r="H313" s="82">
        <v>76.900000000000006</v>
      </c>
      <c r="I313" s="31">
        <f t="shared" si="22"/>
        <v>157.90554414784395</v>
      </c>
      <c r="J313" s="31"/>
      <c r="K313" s="31">
        <f t="shared" si="23"/>
        <v>31.594083812654066</v>
      </c>
      <c r="L313" s="24"/>
    </row>
    <row r="314" spans="1:12" ht="16" customHeight="1" thickBot="1" x14ac:dyDescent="0.4">
      <c r="A314" s="17">
        <f t="shared" ref="A314:A377" si="25">A313+1</f>
        <v>305</v>
      </c>
      <c r="B314" s="91" t="s">
        <v>287</v>
      </c>
      <c r="C314" s="93" t="s">
        <v>215</v>
      </c>
      <c r="D314" s="26" t="s">
        <v>424</v>
      </c>
      <c r="E314" s="41">
        <v>761.8</v>
      </c>
      <c r="F314" s="26"/>
      <c r="G314" s="33">
        <v>690.8</v>
      </c>
      <c r="H314" s="82">
        <v>511.5</v>
      </c>
      <c r="I314" s="31">
        <f t="shared" si="22"/>
        <v>67.143607245996321</v>
      </c>
      <c r="J314" s="31"/>
      <c r="K314" s="31">
        <f t="shared" si="23"/>
        <v>74.044585987261144</v>
      </c>
      <c r="L314" s="24"/>
    </row>
    <row r="315" spans="1:12" ht="16" customHeight="1" thickBot="1" x14ac:dyDescent="0.4">
      <c r="A315" s="17">
        <f t="shared" si="25"/>
        <v>306</v>
      </c>
      <c r="B315" s="91" t="s">
        <v>288</v>
      </c>
      <c r="C315" s="93" t="s">
        <v>215</v>
      </c>
      <c r="D315" s="26" t="s">
        <v>424</v>
      </c>
      <c r="E315" s="41">
        <v>675.4</v>
      </c>
      <c r="F315" s="26"/>
      <c r="G315" s="33">
        <v>496.6</v>
      </c>
      <c r="H315" s="82">
        <v>225.1</v>
      </c>
      <c r="I315" s="31">
        <f t="shared" si="22"/>
        <v>33.328397986378441</v>
      </c>
      <c r="J315" s="31"/>
      <c r="K315" s="31">
        <f t="shared" si="23"/>
        <v>45.328231977446634</v>
      </c>
      <c r="L315" s="24"/>
    </row>
    <row r="316" spans="1:12" ht="16" customHeight="1" thickBot="1" x14ac:dyDescent="0.4">
      <c r="A316" s="17">
        <f t="shared" si="25"/>
        <v>307</v>
      </c>
      <c r="B316" s="91" t="s">
        <v>289</v>
      </c>
      <c r="C316" s="93" t="s">
        <v>215</v>
      </c>
      <c r="D316" s="26" t="s">
        <v>424</v>
      </c>
      <c r="E316" s="41"/>
      <c r="F316" s="26"/>
      <c r="G316" s="33">
        <v>50</v>
      </c>
      <c r="H316" s="82">
        <v>40.700000000000003</v>
      </c>
      <c r="I316" s="31" t="e">
        <f t="shared" si="22"/>
        <v>#DIV/0!</v>
      </c>
      <c r="J316" s="31"/>
      <c r="K316" s="31">
        <f t="shared" si="23"/>
        <v>81.400000000000006</v>
      </c>
      <c r="L316" s="24"/>
    </row>
    <row r="317" spans="1:12" ht="40.5" customHeight="1" thickBot="1" x14ac:dyDescent="0.4">
      <c r="A317" s="17">
        <f t="shared" si="25"/>
        <v>308</v>
      </c>
      <c r="B317" s="94" t="s">
        <v>416</v>
      </c>
      <c r="C317" s="25" t="s">
        <v>215</v>
      </c>
      <c r="D317" s="26" t="s">
        <v>424</v>
      </c>
      <c r="E317" s="57">
        <v>2012.3</v>
      </c>
      <c r="F317" s="26"/>
      <c r="G317" s="33">
        <v>1976.9</v>
      </c>
      <c r="H317" s="82">
        <v>1084.0999999999999</v>
      </c>
      <c r="I317" s="31">
        <f t="shared" si="22"/>
        <v>53.873676887144065</v>
      </c>
      <c r="J317" s="31"/>
      <c r="K317" s="31">
        <f t="shared" si="23"/>
        <v>54.838383327431828</v>
      </c>
      <c r="L317" s="24"/>
    </row>
    <row r="318" spans="1:12" ht="20.149999999999999" customHeight="1" thickBot="1" x14ac:dyDescent="0.4">
      <c r="A318" s="17">
        <f t="shared" si="25"/>
        <v>309</v>
      </c>
      <c r="B318" s="91" t="s">
        <v>290</v>
      </c>
      <c r="C318" s="93" t="s">
        <v>215</v>
      </c>
      <c r="D318" s="26" t="s">
        <v>424</v>
      </c>
      <c r="E318" s="41">
        <v>146.30000000000001</v>
      </c>
      <c r="F318" s="26"/>
      <c r="G318" s="33">
        <v>129.69999999999999</v>
      </c>
      <c r="H318" s="82">
        <v>75.7</v>
      </c>
      <c r="I318" s="31">
        <f t="shared" si="22"/>
        <v>51.742993848257001</v>
      </c>
      <c r="J318" s="31"/>
      <c r="K318" s="31">
        <f t="shared" si="23"/>
        <v>58.365458750963775</v>
      </c>
      <c r="L318" s="24"/>
    </row>
    <row r="319" spans="1:12" ht="31.5" thickBot="1" x14ac:dyDescent="0.4">
      <c r="A319" s="17">
        <f t="shared" si="25"/>
        <v>310</v>
      </c>
      <c r="B319" s="91" t="s">
        <v>291</v>
      </c>
      <c r="C319" s="93" t="s">
        <v>215</v>
      </c>
      <c r="D319" s="26" t="s">
        <v>424</v>
      </c>
      <c r="E319" s="41">
        <v>24.3</v>
      </c>
      <c r="F319" s="26"/>
      <c r="G319" s="33">
        <v>31.2</v>
      </c>
      <c r="H319" s="82">
        <v>5.4</v>
      </c>
      <c r="I319" s="31">
        <f t="shared" si="22"/>
        <v>22.222222222222225</v>
      </c>
      <c r="J319" s="31"/>
      <c r="K319" s="31">
        <f t="shared" si="23"/>
        <v>17.30769230769231</v>
      </c>
      <c r="L319" s="24"/>
    </row>
    <row r="320" spans="1:12" ht="32.15" customHeight="1" thickBot="1" x14ac:dyDescent="0.4">
      <c r="A320" s="17">
        <f t="shared" si="25"/>
        <v>311</v>
      </c>
      <c r="B320" s="47" t="s">
        <v>421</v>
      </c>
      <c r="C320" s="88" t="s">
        <v>215</v>
      </c>
      <c r="D320" s="26" t="s">
        <v>424</v>
      </c>
      <c r="E320" s="41">
        <v>142.4</v>
      </c>
      <c r="F320" s="26"/>
      <c r="G320" s="33">
        <v>119.7</v>
      </c>
      <c r="H320" s="82">
        <v>61.3</v>
      </c>
      <c r="I320" s="31">
        <f t="shared" si="22"/>
        <v>43.047752808988761</v>
      </c>
      <c r="J320" s="31"/>
      <c r="K320" s="31">
        <f t="shared" si="23"/>
        <v>51.211361737677521</v>
      </c>
      <c r="L320" s="24"/>
    </row>
    <row r="321" spans="1:12" ht="36.65" customHeight="1" thickBot="1" x14ac:dyDescent="0.4">
      <c r="A321" s="17">
        <f t="shared" si="25"/>
        <v>312</v>
      </c>
      <c r="B321" s="91" t="s">
        <v>292</v>
      </c>
      <c r="C321" s="93" t="s">
        <v>215</v>
      </c>
      <c r="D321" s="26" t="s">
        <v>424</v>
      </c>
      <c r="E321" s="41">
        <v>1.2</v>
      </c>
      <c r="F321" s="26"/>
      <c r="G321" s="33">
        <v>0.9</v>
      </c>
      <c r="H321" s="82">
        <v>0</v>
      </c>
      <c r="I321" s="31">
        <f t="shared" si="22"/>
        <v>0</v>
      </c>
      <c r="J321" s="31"/>
      <c r="K321" s="31">
        <f t="shared" si="23"/>
        <v>0</v>
      </c>
      <c r="L321" s="24"/>
    </row>
    <row r="322" spans="1:12" ht="19.5" customHeight="1" thickBot="1" x14ac:dyDescent="0.4">
      <c r="A322" s="17">
        <f t="shared" si="25"/>
        <v>313</v>
      </c>
      <c r="B322" s="91" t="s">
        <v>293</v>
      </c>
      <c r="C322" s="93" t="s">
        <v>215</v>
      </c>
      <c r="D322" s="26" t="s">
        <v>424</v>
      </c>
      <c r="E322" s="41">
        <v>48.7</v>
      </c>
      <c r="F322" s="26"/>
      <c r="G322" s="33">
        <v>24.2</v>
      </c>
      <c r="H322" s="82">
        <v>44.6</v>
      </c>
      <c r="I322" s="31">
        <f t="shared" si="22"/>
        <v>91.581108829568791</v>
      </c>
      <c r="J322" s="31"/>
      <c r="K322" s="31">
        <f t="shared" si="23"/>
        <v>184.29752066115702</v>
      </c>
      <c r="L322" s="24"/>
    </row>
    <row r="323" spans="1:12" ht="22" customHeight="1" thickBot="1" x14ac:dyDescent="0.4">
      <c r="A323" s="17">
        <f t="shared" si="25"/>
        <v>314</v>
      </c>
      <c r="B323" s="91" t="s">
        <v>294</v>
      </c>
      <c r="C323" s="93" t="s">
        <v>215</v>
      </c>
      <c r="D323" s="26" t="s">
        <v>424</v>
      </c>
      <c r="E323" s="41">
        <v>85.2</v>
      </c>
      <c r="F323" s="26"/>
      <c r="G323" s="33">
        <v>91.4</v>
      </c>
      <c r="H323" s="82">
        <v>16.100000000000001</v>
      </c>
      <c r="I323" s="31">
        <f t="shared" si="22"/>
        <v>18.896713615023476</v>
      </c>
      <c r="J323" s="31"/>
      <c r="K323" s="31">
        <f t="shared" si="23"/>
        <v>17.61487964989059</v>
      </c>
      <c r="L323" s="24"/>
    </row>
    <row r="324" spans="1:12" ht="22" customHeight="1" thickBot="1" x14ac:dyDescent="0.4">
      <c r="A324" s="17">
        <f t="shared" si="25"/>
        <v>315</v>
      </c>
      <c r="B324" s="91" t="s">
        <v>295</v>
      </c>
      <c r="C324" s="93" t="s">
        <v>215</v>
      </c>
      <c r="D324" s="26" t="s">
        <v>424</v>
      </c>
      <c r="E324" s="41">
        <v>0.8</v>
      </c>
      <c r="F324" s="26"/>
      <c r="G324" s="33">
        <v>0.7</v>
      </c>
      <c r="H324" s="82">
        <v>0.2</v>
      </c>
      <c r="I324" s="31">
        <f t="shared" si="22"/>
        <v>25</v>
      </c>
      <c r="J324" s="31"/>
      <c r="K324" s="31">
        <f t="shared" si="23"/>
        <v>28.571428571428577</v>
      </c>
      <c r="L324" s="24"/>
    </row>
    <row r="325" spans="1:12" ht="31.5" thickBot="1" x14ac:dyDescent="0.4">
      <c r="A325" s="17">
        <f t="shared" si="25"/>
        <v>316</v>
      </c>
      <c r="B325" s="91" t="s">
        <v>296</v>
      </c>
      <c r="C325" s="93" t="s">
        <v>215</v>
      </c>
      <c r="D325" s="26" t="s">
        <v>424</v>
      </c>
      <c r="E325" s="41">
        <v>3.7</v>
      </c>
      <c r="F325" s="26"/>
      <c r="G325" s="33">
        <v>2</v>
      </c>
      <c r="H325" s="82">
        <v>0.3</v>
      </c>
      <c r="I325" s="31">
        <f t="shared" si="22"/>
        <v>8.108108108108107</v>
      </c>
      <c r="J325" s="31"/>
      <c r="K325" s="31">
        <f t="shared" si="23"/>
        <v>15</v>
      </c>
      <c r="L325" s="24"/>
    </row>
    <row r="326" spans="1:12" ht="33" customHeight="1" thickBot="1" x14ac:dyDescent="0.4">
      <c r="A326" s="17">
        <f t="shared" si="25"/>
        <v>317</v>
      </c>
      <c r="B326" s="47" t="s">
        <v>417</v>
      </c>
      <c r="C326" s="88" t="s">
        <v>215</v>
      </c>
      <c r="D326" s="26" t="s">
        <v>424</v>
      </c>
      <c r="E326" s="41">
        <v>226.5</v>
      </c>
      <c r="F326" s="26"/>
      <c r="G326" s="33">
        <v>180.7</v>
      </c>
      <c r="H326" s="82">
        <v>51</v>
      </c>
      <c r="I326" s="31">
        <f t="shared" si="22"/>
        <v>22.516556291390728</v>
      </c>
      <c r="J326" s="31"/>
      <c r="K326" s="31">
        <f t="shared" si="23"/>
        <v>28.223574986164916</v>
      </c>
      <c r="L326" s="24"/>
    </row>
    <row r="327" spans="1:12" ht="31.5" thickBot="1" x14ac:dyDescent="0.4">
      <c r="A327" s="17">
        <f t="shared" si="25"/>
        <v>318</v>
      </c>
      <c r="B327" s="91" t="s">
        <v>297</v>
      </c>
      <c r="C327" s="93" t="s">
        <v>215</v>
      </c>
      <c r="D327" s="26" t="s">
        <v>424</v>
      </c>
      <c r="E327" s="41">
        <v>6.1</v>
      </c>
      <c r="F327" s="26"/>
      <c r="G327" s="33">
        <v>70.2</v>
      </c>
      <c r="H327" s="82">
        <v>0.1</v>
      </c>
      <c r="I327" s="31">
        <f t="shared" si="22"/>
        <v>1.639344262295082</v>
      </c>
      <c r="J327" s="31"/>
      <c r="K327" s="31">
        <f t="shared" si="23"/>
        <v>0.14245014245014245</v>
      </c>
      <c r="L327" s="24"/>
    </row>
    <row r="328" spans="1:12" ht="31.5" thickBot="1" x14ac:dyDescent="0.4">
      <c r="A328" s="17">
        <f t="shared" si="25"/>
        <v>319</v>
      </c>
      <c r="B328" s="91" t="s">
        <v>298</v>
      </c>
      <c r="C328" s="93" t="s">
        <v>215</v>
      </c>
      <c r="D328" s="26" t="s">
        <v>424</v>
      </c>
      <c r="E328" s="41">
        <v>80.7</v>
      </c>
      <c r="F328" s="26"/>
      <c r="G328" s="33">
        <v>57.6</v>
      </c>
      <c r="H328" s="82">
        <v>18.2</v>
      </c>
      <c r="I328" s="31">
        <f t="shared" si="22"/>
        <v>22.552664188351919</v>
      </c>
      <c r="J328" s="31"/>
      <c r="K328" s="31">
        <f t="shared" si="23"/>
        <v>31.597222222222221</v>
      </c>
      <c r="L328" s="24"/>
    </row>
    <row r="329" spans="1:12" ht="31.5" thickBot="1" x14ac:dyDescent="0.4">
      <c r="A329" s="17">
        <f t="shared" si="25"/>
        <v>320</v>
      </c>
      <c r="B329" s="91" t="s">
        <v>299</v>
      </c>
      <c r="C329" s="93" t="s">
        <v>215</v>
      </c>
      <c r="D329" s="26" t="s">
        <v>424</v>
      </c>
      <c r="E329" s="41">
        <v>33.700000000000003</v>
      </c>
      <c r="F329" s="26"/>
      <c r="G329" s="33">
        <v>34.799999999999997</v>
      </c>
      <c r="H329" s="82">
        <v>12.5</v>
      </c>
      <c r="I329" s="31">
        <f t="shared" si="22"/>
        <v>37.091988130563799</v>
      </c>
      <c r="J329" s="31"/>
      <c r="K329" s="31">
        <f t="shared" si="23"/>
        <v>35.919540229885058</v>
      </c>
      <c r="L329" s="24"/>
    </row>
    <row r="330" spans="1:12" ht="31.5" thickBot="1" x14ac:dyDescent="0.4">
      <c r="A330" s="17">
        <f t="shared" si="25"/>
        <v>321</v>
      </c>
      <c r="B330" s="91" t="s">
        <v>300</v>
      </c>
      <c r="C330" s="93" t="s">
        <v>215</v>
      </c>
      <c r="D330" s="26" t="s">
        <v>424</v>
      </c>
      <c r="E330" s="41">
        <v>16.899999999999999</v>
      </c>
      <c r="F330" s="26"/>
      <c r="G330" s="33">
        <v>1.2</v>
      </c>
      <c r="H330" s="82">
        <v>0.6</v>
      </c>
      <c r="I330" s="31">
        <f t="shared" si="22"/>
        <v>3.5502958579881656</v>
      </c>
      <c r="J330" s="31"/>
      <c r="K330" s="31">
        <f t="shared" si="23"/>
        <v>50</v>
      </c>
      <c r="L330" s="24"/>
    </row>
    <row r="331" spans="1:12" ht="26.15" customHeight="1" thickBot="1" x14ac:dyDescent="0.4">
      <c r="A331" s="17">
        <f t="shared" si="25"/>
        <v>322</v>
      </c>
      <c r="B331" s="94" t="s">
        <v>418</v>
      </c>
      <c r="C331" s="25" t="s">
        <v>215</v>
      </c>
      <c r="D331" s="26" t="s">
        <v>424</v>
      </c>
      <c r="E331" s="41">
        <v>1057.0999999999999</v>
      </c>
      <c r="F331" s="26"/>
      <c r="G331" s="33">
        <v>1131.9000000000001</v>
      </c>
      <c r="H331" s="82">
        <v>638.1</v>
      </c>
      <c r="I331" s="31">
        <f t="shared" si="22"/>
        <v>60.363257969917704</v>
      </c>
      <c r="J331" s="31"/>
      <c r="K331" s="31">
        <f t="shared" si="23"/>
        <v>56.374238006891062</v>
      </c>
      <c r="L331" s="24"/>
    </row>
    <row r="332" spans="1:12" ht="31.5" thickBot="1" x14ac:dyDescent="0.4">
      <c r="A332" s="17">
        <f t="shared" si="25"/>
        <v>323</v>
      </c>
      <c r="B332" s="91" t="s">
        <v>301</v>
      </c>
      <c r="C332" s="93" t="s">
        <v>215</v>
      </c>
      <c r="D332" s="26" t="s">
        <v>424</v>
      </c>
      <c r="E332" s="41">
        <v>297.60000000000002</v>
      </c>
      <c r="F332" s="26"/>
      <c r="G332" s="33">
        <v>278.7</v>
      </c>
      <c r="H332" s="82">
        <v>170.4</v>
      </c>
      <c r="I332" s="31">
        <f t="shared" si="22"/>
        <v>57.258064516129025</v>
      </c>
      <c r="J332" s="31"/>
      <c r="K332" s="31">
        <f t="shared" si="23"/>
        <v>61.141011840688918</v>
      </c>
      <c r="L332" s="24"/>
    </row>
    <row r="333" spans="1:12" ht="31.5" thickBot="1" x14ac:dyDescent="0.4">
      <c r="A333" s="17">
        <f t="shared" si="25"/>
        <v>324</v>
      </c>
      <c r="B333" s="91" t="s">
        <v>302</v>
      </c>
      <c r="C333" s="93" t="s">
        <v>215</v>
      </c>
      <c r="D333" s="26" t="s">
        <v>424</v>
      </c>
      <c r="E333" s="41">
        <v>666.7</v>
      </c>
      <c r="F333" s="26"/>
      <c r="G333" s="33">
        <v>764.6</v>
      </c>
      <c r="H333" s="82">
        <v>415.2</v>
      </c>
      <c r="I333" s="31">
        <f t="shared" si="22"/>
        <v>62.27688615569221</v>
      </c>
      <c r="J333" s="31"/>
      <c r="K333" s="31">
        <f t="shared" si="23"/>
        <v>54.302903478943229</v>
      </c>
      <c r="L333" s="24"/>
    </row>
    <row r="334" spans="1:12" ht="31.5" thickBot="1" x14ac:dyDescent="0.4">
      <c r="A334" s="17">
        <f t="shared" si="25"/>
        <v>325</v>
      </c>
      <c r="B334" s="91" t="s">
        <v>303</v>
      </c>
      <c r="C334" s="93" t="s">
        <v>215</v>
      </c>
      <c r="D334" s="26" t="s">
        <v>424</v>
      </c>
      <c r="E334" s="41">
        <v>165.7</v>
      </c>
      <c r="F334" s="26"/>
      <c r="G334" s="33">
        <v>149.1</v>
      </c>
      <c r="H334" s="82">
        <v>79.2</v>
      </c>
      <c r="I334" s="31">
        <f t="shared" si="22"/>
        <v>47.797223898611954</v>
      </c>
      <c r="J334" s="31"/>
      <c r="K334" s="31">
        <f t="shared" si="23"/>
        <v>53.118712273641854</v>
      </c>
      <c r="L334" s="24"/>
    </row>
    <row r="335" spans="1:12" ht="31.5" thickBot="1" x14ac:dyDescent="0.4">
      <c r="A335" s="17">
        <f t="shared" si="25"/>
        <v>326</v>
      </c>
      <c r="B335" s="91" t="s">
        <v>304</v>
      </c>
      <c r="C335" s="93" t="s">
        <v>215</v>
      </c>
      <c r="D335" s="26" t="s">
        <v>424</v>
      </c>
      <c r="E335" s="41">
        <v>0.9</v>
      </c>
      <c r="F335" s="26"/>
      <c r="G335" s="33">
        <v>1.4</v>
      </c>
      <c r="H335" s="82">
        <v>1.3</v>
      </c>
      <c r="I335" s="31">
        <f t="shared" si="22"/>
        <v>144.44444444444443</v>
      </c>
      <c r="J335" s="31"/>
      <c r="K335" s="31">
        <f t="shared" si="23"/>
        <v>92.857142857142875</v>
      </c>
      <c r="L335" s="24"/>
    </row>
    <row r="336" spans="1:12" ht="31.5" thickBot="1" x14ac:dyDescent="0.4">
      <c r="A336" s="17">
        <f t="shared" si="25"/>
        <v>327</v>
      </c>
      <c r="B336" s="91" t="s">
        <v>305</v>
      </c>
      <c r="C336" s="93" t="s">
        <v>215</v>
      </c>
      <c r="D336" s="26" t="s">
        <v>424</v>
      </c>
      <c r="E336" s="41">
        <v>0</v>
      </c>
      <c r="F336" s="26"/>
      <c r="G336" s="33">
        <v>0</v>
      </c>
      <c r="H336" s="82">
        <v>0</v>
      </c>
      <c r="I336" s="31" t="e">
        <f t="shared" si="22"/>
        <v>#DIV/0!</v>
      </c>
      <c r="J336" s="31"/>
      <c r="K336" s="31" t="e">
        <f t="shared" si="23"/>
        <v>#DIV/0!</v>
      </c>
      <c r="L336" s="24"/>
    </row>
    <row r="337" spans="1:12" ht="31.5" thickBot="1" x14ac:dyDescent="0.4">
      <c r="A337" s="17">
        <f t="shared" si="25"/>
        <v>328</v>
      </c>
      <c r="B337" s="91" t="s">
        <v>306</v>
      </c>
      <c r="C337" s="93" t="s">
        <v>215</v>
      </c>
      <c r="D337" s="26" t="s">
        <v>424</v>
      </c>
      <c r="E337" s="41">
        <v>38.6</v>
      </c>
      <c r="F337" s="26"/>
      <c r="G337" s="33">
        <v>36.1</v>
      </c>
      <c r="H337" s="82">
        <v>23.3</v>
      </c>
      <c r="I337" s="31">
        <f t="shared" si="22"/>
        <v>60.362694300518136</v>
      </c>
      <c r="J337" s="31"/>
      <c r="K337" s="31">
        <f t="shared" si="23"/>
        <v>64.54293628808864</v>
      </c>
      <c r="L337" s="24"/>
    </row>
    <row r="338" spans="1:12" ht="31.5" thickBot="1" x14ac:dyDescent="0.4">
      <c r="A338" s="17">
        <f t="shared" si="25"/>
        <v>329</v>
      </c>
      <c r="B338" s="91" t="s">
        <v>307</v>
      </c>
      <c r="C338" s="93" t="s">
        <v>215</v>
      </c>
      <c r="D338" s="26" t="s">
        <v>424</v>
      </c>
      <c r="E338" s="41">
        <v>191.1</v>
      </c>
      <c r="F338" s="26"/>
      <c r="G338" s="33">
        <v>193.9</v>
      </c>
      <c r="H338" s="82">
        <v>146.9</v>
      </c>
      <c r="I338" s="31">
        <f t="shared" ref="I338:I401" si="26">H338/E338*100</f>
        <v>76.870748299319729</v>
      </c>
      <c r="J338" s="31"/>
      <c r="K338" s="31">
        <f t="shared" ref="K338:K401" si="27">H338/G338*100</f>
        <v>75.760701392470338</v>
      </c>
      <c r="L338" s="24"/>
    </row>
    <row r="339" spans="1:12" ht="31.5" thickBot="1" x14ac:dyDescent="0.4">
      <c r="A339" s="17">
        <f t="shared" si="25"/>
        <v>330</v>
      </c>
      <c r="B339" s="91" t="s">
        <v>308</v>
      </c>
      <c r="C339" s="93" t="s">
        <v>215</v>
      </c>
      <c r="D339" s="26" t="s">
        <v>424</v>
      </c>
      <c r="E339" s="57">
        <v>0</v>
      </c>
      <c r="F339" s="26"/>
      <c r="G339" s="33">
        <v>2.2000000000000002</v>
      </c>
      <c r="H339" s="85">
        <f>H291-H317</f>
        <v>5.2000000000000455</v>
      </c>
      <c r="I339" s="31" t="e">
        <f t="shared" si="26"/>
        <v>#DIV/0!</v>
      </c>
      <c r="J339" s="31"/>
      <c r="K339" s="31">
        <f t="shared" si="27"/>
        <v>236.36363636363842</v>
      </c>
      <c r="L339" s="24"/>
    </row>
    <row r="340" spans="1:12" ht="31.5" customHeight="1" thickBot="1" x14ac:dyDescent="0.4">
      <c r="A340" s="17">
        <f t="shared" si="25"/>
        <v>331</v>
      </c>
      <c r="B340" s="111" t="s">
        <v>309</v>
      </c>
      <c r="C340" s="112"/>
      <c r="D340" s="112"/>
      <c r="E340" s="113"/>
      <c r="F340" s="26"/>
      <c r="G340" s="94"/>
      <c r="H340" s="33"/>
      <c r="I340" s="31"/>
      <c r="J340" s="31"/>
      <c r="K340" s="31"/>
      <c r="L340" s="24"/>
    </row>
    <row r="341" spans="1:12" ht="33" customHeight="1" thickBot="1" x14ac:dyDescent="0.4">
      <c r="A341" s="17">
        <f t="shared" si="25"/>
        <v>332</v>
      </c>
      <c r="B341" s="58" t="s">
        <v>310</v>
      </c>
      <c r="C341" s="26"/>
      <c r="D341" s="26"/>
      <c r="E341" s="26"/>
      <c r="F341" s="26"/>
      <c r="G341" s="94"/>
      <c r="H341" s="33"/>
      <c r="I341" s="31"/>
      <c r="J341" s="31"/>
      <c r="K341" s="31"/>
      <c r="L341" s="24"/>
    </row>
    <row r="342" spans="1:12" ht="74.150000000000006" customHeight="1" thickBot="1" x14ac:dyDescent="0.4">
      <c r="A342" s="17">
        <f t="shared" si="25"/>
        <v>333</v>
      </c>
      <c r="B342" s="94" t="s">
        <v>311</v>
      </c>
      <c r="C342" s="92" t="s">
        <v>14</v>
      </c>
      <c r="D342" s="59" t="s">
        <v>424</v>
      </c>
      <c r="E342" s="60">
        <v>35</v>
      </c>
      <c r="F342" s="26"/>
      <c r="G342" s="157">
        <v>35</v>
      </c>
      <c r="H342" s="86">
        <v>35</v>
      </c>
      <c r="I342" s="31">
        <f t="shared" si="26"/>
        <v>100</v>
      </c>
      <c r="J342" s="31"/>
      <c r="K342" s="31">
        <f t="shared" si="27"/>
        <v>100</v>
      </c>
      <c r="L342" s="24"/>
    </row>
    <row r="343" spans="1:12" ht="31.5" thickBot="1" x14ac:dyDescent="0.4">
      <c r="A343" s="17">
        <f t="shared" si="25"/>
        <v>334</v>
      </c>
      <c r="B343" s="91" t="s">
        <v>312</v>
      </c>
      <c r="C343" s="93" t="s">
        <v>52</v>
      </c>
      <c r="D343" s="59" t="s">
        <v>424</v>
      </c>
      <c r="E343" s="60">
        <v>65</v>
      </c>
      <c r="F343" s="26"/>
      <c r="G343" s="157">
        <v>0.5</v>
      </c>
      <c r="H343" s="86">
        <v>5.4</v>
      </c>
      <c r="I343" s="31">
        <f t="shared" si="26"/>
        <v>8.3076923076923084</v>
      </c>
      <c r="J343" s="31"/>
      <c r="K343" s="31">
        <f t="shared" si="27"/>
        <v>1080</v>
      </c>
      <c r="L343" s="24"/>
    </row>
    <row r="344" spans="1:12" ht="82.5" customHeight="1" thickBot="1" x14ac:dyDescent="0.4">
      <c r="A344" s="17">
        <f t="shared" si="25"/>
        <v>335</v>
      </c>
      <c r="B344" s="91" t="s">
        <v>313</v>
      </c>
      <c r="C344" s="93" t="s">
        <v>75</v>
      </c>
      <c r="D344" s="59" t="s">
        <v>424</v>
      </c>
      <c r="E344" s="61">
        <v>15</v>
      </c>
      <c r="F344" s="26"/>
      <c r="G344" s="157">
        <v>15</v>
      </c>
      <c r="H344" s="86">
        <v>15</v>
      </c>
      <c r="I344" s="31">
        <f t="shared" si="26"/>
        <v>100</v>
      </c>
      <c r="J344" s="31"/>
      <c r="K344" s="31">
        <f t="shared" si="27"/>
        <v>100</v>
      </c>
      <c r="L344" s="24"/>
    </row>
    <row r="345" spans="1:12" ht="24" hidden="1" customHeight="1" thickBot="1" x14ac:dyDescent="0.4">
      <c r="A345" s="17">
        <f t="shared" si="25"/>
        <v>336</v>
      </c>
      <c r="B345" s="114" t="s">
        <v>314</v>
      </c>
      <c r="C345" s="115"/>
      <c r="D345" s="115"/>
      <c r="E345" s="116"/>
      <c r="F345" s="26"/>
      <c r="G345" s="94"/>
      <c r="H345" s="70"/>
      <c r="I345" s="31" t="e">
        <f t="shared" si="26"/>
        <v>#DIV/0!</v>
      </c>
      <c r="J345" s="31" t="e">
        <f t="shared" ref="J338:J401" si="28">H345/F345*100</f>
        <v>#DIV/0!</v>
      </c>
      <c r="K345" s="31" t="e">
        <f t="shared" si="27"/>
        <v>#DIV/0!</v>
      </c>
      <c r="L345" s="24"/>
    </row>
    <row r="346" spans="1:12" ht="16" hidden="1" thickBot="1" x14ac:dyDescent="0.4">
      <c r="A346" s="17">
        <f t="shared" si="25"/>
        <v>337</v>
      </c>
      <c r="B346" s="108" t="s">
        <v>315</v>
      </c>
      <c r="C346" s="109"/>
      <c r="D346" s="109"/>
      <c r="E346" s="110"/>
      <c r="F346" s="26"/>
      <c r="G346" s="94"/>
      <c r="H346" s="70"/>
      <c r="I346" s="31" t="e">
        <f t="shared" si="26"/>
        <v>#DIV/0!</v>
      </c>
      <c r="J346" s="31" t="e">
        <f t="shared" si="28"/>
        <v>#DIV/0!</v>
      </c>
      <c r="K346" s="31" t="e">
        <f t="shared" si="27"/>
        <v>#DIV/0!</v>
      </c>
      <c r="L346" s="24"/>
    </row>
    <row r="347" spans="1:12" ht="42" hidden="1" customHeight="1" thickBot="1" x14ac:dyDescent="0.4">
      <c r="A347" s="17">
        <f t="shared" si="25"/>
        <v>338</v>
      </c>
      <c r="B347" s="35" t="s">
        <v>317</v>
      </c>
      <c r="C347" s="62" t="s">
        <v>318</v>
      </c>
      <c r="D347" s="26" t="s">
        <v>400</v>
      </c>
      <c r="E347" s="41">
        <v>17.100000000000001</v>
      </c>
      <c r="F347" s="41" t="s">
        <v>316</v>
      </c>
      <c r="G347" s="94"/>
      <c r="H347" s="70"/>
      <c r="I347" s="31">
        <f t="shared" si="26"/>
        <v>0</v>
      </c>
      <c r="J347" s="31" t="e">
        <f t="shared" si="28"/>
        <v>#VALUE!</v>
      </c>
      <c r="K347" s="31" t="e">
        <f t="shared" si="27"/>
        <v>#DIV/0!</v>
      </c>
      <c r="L347" s="24"/>
    </row>
    <row r="348" spans="1:12" ht="16" hidden="1" thickBot="1" x14ac:dyDescent="0.4">
      <c r="A348" s="17">
        <f t="shared" si="25"/>
        <v>339</v>
      </c>
      <c r="B348" s="91" t="s">
        <v>319</v>
      </c>
      <c r="C348" s="93" t="s">
        <v>318</v>
      </c>
      <c r="D348" s="26" t="s">
        <v>400</v>
      </c>
      <c r="E348" s="26">
        <v>185.9</v>
      </c>
      <c r="F348" s="26"/>
      <c r="G348" s="94"/>
      <c r="H348" s="70"/>
      <c r="I348" s="31">
        <f t="shared" si="26"/>
        <v>0</v>
      </c>
      <c r="J348" s="31" t="e">
        <f t="shared" si="28"/>
        <v>#DIV/0!</v>
      </c>
      <c r="K348" s="31" t="e">
        <f t="shared" si="27"/>
        <v>#DIV/0!</v>
      </c>
      <c r="L348" s="24"/>
    </row>
    <row r="349" spans="1:12" ht="16" hidden="1" thickBot="1" x14ac:dyDescent="0.4">
      <c r="A349" s="17">
        <f t="shared" si="25"/>
        <v>340</v>
      </c>
      <c r="B349" s="91" t="s">
        <v>320</v>
      </c>
      <c r="C349" s="93" t="s">
        <v>318</v>
      </c>
      <c r="D349" s="26" t="s">
        <v>400</v>
      </c>
      <c r="E349" s="26">
        <v>23.5</v>
      </c>
      <c r="F349" s="26"/>
      <c r="G349" s="94"/>
      <c r="H349" s="70"/>
      <c r="I349" s="31">
        <f t="shared" si="26"/>
        <v>0</v>
      </c>
      <c r="J349" s="31" t="e">
        <f t="shared" si="28"/>
        <v>#DIV/0!</v>
      </c>
      <c r="K349" s="31" t="e">
        <f t="shared" si="27"/>
        <v>#DIV/0!</v>
      </c>
      <c r="L349" s="24"/>
    </row>
    <row r="350" spans="1:12" ht="16" hidden="1" thickBot="1" x14ac:dyDescent="0.4">
      <c r="A350" s="17">
        <f t="shared" si="25"/>
        <v>341</v>
      </c>
      <c r="B350" s="91" t="s">
        <v>321</v>
      </c>
      <c r="C350" s="93" t="s">
        <v>14</v>
      </c>
      <c r="D350" s="26" t="s">
        <v>400</v>
      </c>
      <c r="E350" s="26">
        <v>10</v>
      </c>
      <c r="F350" s="26"/>
      <c r="G350" s="94"/>
      <c r="H350" s="70"/>
      <c r="I350" s="31">
        <f t="shared" si="26"/>
        <v>0</v>
      </c>
      <c r="J350" s="31" t="e">
        <f t="shared" si="28"/>
        <v>#DIV/0!</v>
      </c>
      <c r="K350" s="31" t="e">
        <f t="shared" si="27"/>
        <v>#DIV/0!</v>
      </c>
      <c r="L350" s="24"/>
    </row>
    <row r="351" spans="1:12" ht="31.5" hidden="1" thickBot="1" x14ac:dyDescent="0.4">
      <c r="A351" s="17">
        <f t="shared" si="25"/>
        <v>342</v>
      </c>
      <c r="B351" s="91" t="s">
        <v>322</v>
      </c>
      <c r="C351" s="93" t="s">
        <v>318</v>
      </c>
      <c r="D351" s="26" t="s">
        <v>400</v>
      </c>
      <c r="E351" s="26">
        <v>0</v>
      </c>
      <c r="F351" s="26"/>
      <c r="G351" s="94"/>
      <c r="H351" s="70"/>
      <c r="I351" s="31" t="e">
        <f t="shared" si="26"/>
        <v>#DIV/0!</v>
      </c>
      <c r="J351" s="31" t="e">
        <f t="shared" si="28"/>
        <v>#DIV/0!</v>
      </c>
      <c r="K351" s="31" t="e">
        <f t="shared" si="27"/>
        <v>#DIV/0!</v>
      </c>
      <c r="L351" s="24"/>
    </row>
    <row r="352" spans="1:12" ht="16" hidden="1" thickBot="1" x14ac:dyDescent="0.4">
      <c r="A352" s="17">
        <f t="shared" si="25"/>
        <v>343</v>
      </c>
      <c r="B352" s="91" t="s">
        <v>323</v>
      </c>
      <c r="C352" s="93" t="s">
        <v>14</v>
      </c>
      <c r="D352" s="26" t="s">
        <v>400</v>
      </c>
      <c r="E352" s="26">
        <v>10</v>
      </c>
      <c r="F352" s="26"/>
      <c r="G352" s="94"/>
      <c r="H352" s="70"/>
      <c r="I352" s="31">
        <f t="shared" si="26"/>
        <v>0</v>
      </c>
      <c r="J352" s="31" t="e">
        <f t="shared" si="28"/>
        <v>#DIV/0!</v>
      </c>
      <c r="K352" s="31" t="e">
        <f t="shared" si="27"/>
        <v>#DIV/0!</v>
      </c>
      <c r="L352" s="24"/>
    </row>
    <row r="353" spans="1:12" ht="31.5" hidden="1" thickBot="1" x14ac:dyDescent="0.4">
      <c r="A353" s="17">
        <f t="shared" si="25"/>
        <v>344</v>
      </c>
      <c r="B353" s="91" t="s">
        <v>324</v>
      </c>
      <c r="C353" s="93" t="s">
        <v>318</v>
      </c>
      <c r="D353" s="26" t="s">
        <v>400</v>
      </c>
      <c r="E353" s="26">
        <v>3.5</v>
      </c>
      <c r="F353" s="26"/>
      <c r="G353" s="94"/>
      <c r="H353" s="70"/>
      <c r="I353" s="31">
        <f t="shared" si="26"/>
        <v>0</v>
      </c>
      <c r="J353" s="31" t="e">
        <f t="shared" si="28"/>
        <v>#DIV/0!</v>
      </c>
      <c r="K353" s="31" t="e">
        <f t="shared" si="27"/>
        <v>#DIV/0!</v>
      </c>
      <c r="L353" s="24"/>
    </row>
    <row r="354" spans="1:12" ht="31.5" hidden="1" thickBot="1" x14ac:dyDescent="0.4">
      <c r="A354" s="17">
        <f t="shared" si="25"/>
        <v>345</v>
      </c>
      <c r="B354" s="91" t="s">
        <v>325</v>
      </c>
      <c r="C354" s="93" t="s">
        <v>52</v>
      </c>
      <c r="D354" s="26" t="s">
        <v>400</v>
      </c>
      <c r="E354" s="26">
        <v>0</v>
      </c>
      <c r="F354" s="26"/>
      <c r="G354" s="94"/>
      <c r="H354" s="70"/>
      <c r="I354" s="31" t="e">
        <f t="shared" si="26"/>
        <v>#DIV/0!</v>
      </c>
      <c r="J354" s="31" t="e">
        <f t="shared" si="28"/>
        <v>#DIV/0!</v>
      </c>
      <c r="K354" s="31" t="e">
        <f t="shared" si="27"/>
        <v>#DIV/0!</v>
      </c>
      <c r="L354" s="24"/>
    </row>
    <row r="355" spans="1:12" ht="53.5" hidden="1" customHeight="1" thickBot="1" x14ac:dyDescent="0.4">
      <c r="A355" s="17">
        <f t="shared" si="25"/>
        <v>346</v>
      </c>
      <c r="B355" s="91" t="s">
        <v>326</v>
      </c>
      <c r="C355" s="93" t="s">
        <v>52</v>
      </c>
      <c r="D355" s="26" t="s">
        <v>400</v>
      </c>
      <c r="E355" s="26">
        <v>75</v>
      </c>
      <c r="F355" s="26"/>
      <c r="G355" s="94"/>
      <c r="H355" s="70"/>
      <c r="I355" s="31">
        <f t="shared" si="26"/>
        <v>0</v>
      </c>
      <c r="J355" s="31" t="e">
        <f t="shared" si="28"/>
        <v>#DIV/0!</v>
      </c>
      <c r="K355" s="31" t="e">
        <f t="shared" si="27"/>
        <v>#DIV/0!</v>
      </c>
      <c r="L355" s="24"/>
    </row>
    <row r="356" spans="1:12" ht="16" hidden="1" thickBot="1" x14ac:dyDescent="0.4">
      <c r="A356" s="17">
        <f t="shared" si="25"/>
        <v>347</v>
      </c>
      <c r="B356" s="108" t="s">
        <v>327</v>
      </c>
      <c r="C356" s="109"/>
      <c r="D356" s="109"/>
      <c r="E356" s="110"/>
      <c r="F356" s="26"/>
      <c r="G356" s="94"/>
      <c r="H356" s="70"/>
      <c r="I356" s="31" t="e">
        <f t="shared" si="26"/>
        <v>#DIV/0!</v>
      </c>
      <c r="J356" s="31" t="e">
        <f t="shared" si="28"/>
        <v>#DIV/0!</v>
      </c>
      <c r="K356" s="31" t="e">
        <f t="shared" si="27"/>
        <v>#DIV/0!</v>
      </c>
      <c r="L356" s="24"/>
    </row>
    <row r="357" spans="1:12" ht="51.65" hidden="1" customHeight="1" thickBot="1" x14ac:dyDescent="0.4">
      <c r="A357" s="17">
        <f t="shared" si="25"/>
        <v>348</v>
      </c>
      <c r="B357" s="91" t="s">
        <v>329</v>
      </c>
      <c r="C357" s="93" t="s">
        <v>318</v>
      </c>
      <c r="D357" s="26" t="s">
        <v>400</v>
      </c>
      <c r="E357" s="26">
        <v>0</v>
      </c>
      <c r="F357" s="26" t="s">
        <v>328</v>
      </c>
      <c r="G357" s="94"/>
      <c r="H357" s="70"/>
      <c r="I357" s="31" t="e">
        <f t="shared" si="26"/>
        <v>#DIV/0!</v>
      </c>
      <c r="J357" s="31" t="e">
        <f t="shared" si="28"/>
        <v>#VALUE!</v>
      </c>
      <c r="K357" s="31" t="e">
        <f t="shared" si="27"/>
        <v>#DIV/0!</v>
      </c>
      <c r="L357" s="24"/>
    </row>
    <row r="358" spans="1:12" ht="46.5" hidden="1" customHeight="1" thickBot="1" x14ac:dyDescent="0.4">
      <c r="A358" s="17">
        <f t="shared" si="25"/>
        <v>349</v>
      </c>
      <c r="B358" s="91" t="s">
        <v>330</v>
      </c>
      <c r="C358" s="93" t="s">
        <v>318</v>
      </c>
      <c r="D358" s="26" t="s">
        <v>400</v>
      </c>
      <c r="E358" s="26">
        <v>0</v>
      </c>
      <c r="F358" s="26"/>
      <c r="G358" s="94"/>
      <c r="H358" s="70"/>
      <c r="I358" s="31" t="e">
        <f t="shared" si="26"/>
        <v>#DIV/0!</v>
      </c>
      <c r="J358" s="31" t="e">
        <f t="shared" si="28"/>
        <v>#DIV/0!</v>
      </c>
      <c r="K358" s="31" t="e">
        <f t="shared" si="27"/>
        <v>#DIV/0!</v>
      </c>
      <c r="L358" s="24"/>
    </row>
    <row r="359" spans="1:12" ht="16" hidden="1" thickBot="1" x14ac:dyDescent="0.4">
      <c r="A359" s="17">
        <f t="shared" si="25"/>
        <v>350</v>
      </c>
      <c r="B359" s="117" t="s">
        <v>331</v>
      </c>
      <c r="C359" s="118"/>
      <c r="D359" s="118"/>
      <c r="E359" s="119"/>
      <c r="F359" s="41"/>
      <c r="G359" s="94"/>
      <c r="H359" s="70"/>
      <c r="I359" s="31" t="e">
        <f t="shared" si="26"/>
        <v>#DIV/0!</v>
      </c>
      <c r="J359" s="31" t="e">
        <f t="shared" si="28"/>
        <v>#DIV/0!</v>
      </c>
      <c r="K359" s="31" t="e">
        <f t="shared" si="27"/>
        <v>#DIV/0!</v>
      </c>
      <c r="L359" s="24"/>
    </row>
    <row r="360" spans="1:12" ht="41.5" hidden="1" customHeight="1" thickBot="1" x14ac:dyDescent="0.4">
      <c r="A360" s="17">
        <f t="shared" si="25"/>
        <v>351</v>
      </c>
      <c r="B360" s="91" t="s">
        <v>332</v>
      </c>
      <c r="C360" s="93" t="s">
        <v>164</v>
      </c>
      <c r="D360" s="26" t="s">
        <v>400</v>
      </c>
      <c r="E360" s="26">
        <v>754.16</v>
      </c>
      <c r="F360" s="26" t="s">
        <v>316</v>
      </c>
      <c r="G360" s="94"/>
      <c r="H360" s="70"/>
      <c r="I360" s="31">
        <f t="shared" si="26"/>
        <v>0</v>
      </c>
      <c r="J360" s="31" t="e">
        <f t="shared" si="28"/>
        <v>#VALUE!</v>
      </c>
      <c r="K360" s="31" t="e">
        <f t="shared" si="27"/>
        <v>#DIV/0!</v>
      </c>
      <c r="L360" s="24"/>
    </row>
    <row r="361" spans="1:12" ht="47" hidden="1" thickBot="1" x14ac:dyDescent="0.4">
      <c r="A361" s="17">
        <f t="shared" si="25"/>
        <v>352</v>
      </c>
      <c r="B361" s="91" t="s">
        <v>333</v>
      </c>
      <c r="C361" s="93" t="s">
        <v>334</v>
      </c>
      <c r="D361" s="26" t="s">
        <v>400</v>
      </c>
      <c r="E361" s="26">
        <v>29.9</v>
      </c>
      <c r="F361" s="26"/>
      <c r="G361" s="94"/>
      <c r="H361" s="70"/>
      <c r="I361" s="31">
        <f t="shared" si="26"/>
        <v>0</v>
      </c>
      <c r="J361" s="31" t="e">
        <f t="shared" si="28"/>
        <v>#DIV/0!</v>
      </c>
      <c r="K361" s="31" t="e">
        <f t="shared" si="27"/>
        <v>#DIV/0!</v>
      </c>
      <c r="L361" s="24"/>
    </row>
    <row r="362" spans="1:12" ht="31.5" hidden="1" thickBot="1" x14ac:dyDescent="0.4">
      <c r="A362" s="17">
        <f t="shared" si="25"/>
        <v>353</v>
      </c>
      <c r="B362" s="91" t="s">
        <v>335</v>
      </c>
      <c r="C362" s="93" t="s">
        <v>336</v>
      </c>
      <c r="D362" s="26" t="s">
        <v>400</v>
      </c>
      <c r="E362" s="26">
        <v>16.7</v>
      </c>
      <c r="F362" s="26"/>
      <c r="G362" s="94"/>
      <c r="H362" s="70"/>
      <c r="I362" s="31">
        <f t="shared" si="26"/>
        <v>0</v>
      </c>
      <c r="J362" s="31" t="e">
        <f t="shared" si="28"/>
        <v>#DIV/0!</v>
      </c>
      <c r="K362" s="31" t="e">
        <f t="shared" si="27"/>
        <v>#DIV/0!</v>
      </c>
      <c r="L362" s="24"/>
    </row>
    <row r="363" spans="1:12" ht="31.5" hidden="1" thickBot="1" x14ac:dyDescent="0.4">
      <c r="A363" s="17">
        <f t="shared" si="25"/>
        <v>354</v>
      </c>
      <c r="B363" s="91" t="s">
        <v>337</v>
      </c>
      <c r="C363" s="93" t="s">
        <v>336</v>
      </c>
      <c r="D363" s="26" t="s">
        <v>400</v>
      </c>
      <c r="E363" s="26">
        <v>8.3000000000000007</v>
      </c>
      <c r="F363" s="26"/>
      <c r="G363" s="94"/>
      <c r="H363" s="70"/>
      <c r="I363" s="31">
        <f t="shared" si="26"/>
        <v>0</v>
      </c>
      <c r="J363" s="31" t="e">
        <f t="shared" si="28"/>
        <v>#DIV/0!</v>
      </c>
      <c r="K363" s="31" t="e">
        <f t="shared" si="27"/>
        <v>#DIV/0!</v>
      </c>
      <c r="L363" s="24"/>
    </row>
    <row r="364" spans="1:12" ht="31.5" hidden="1" thickBot="1" x14ac:dyDescent="0.4">
      <c r="A364" s="17">
        <f t="shared" si="25"/>
        <v>355</v>
      </c>
      <c r="B364" s="91" t="s">
        <v>338</v>
      </c>
      <c r="C364" s="93" t="s">
        <v>164</v>
      </c>
      <c r="D364" s="26" t="s">
        <v>400</v>
      </c>
      <c r="E364" s="26">
        <v>3.5</v>
      </c>
      <c r="F364" s="26"/>
      <c r="G364" s="94"/>
      <c r="H364" s="70"/>
      <c r="I364" s="31">
        <f t="shared" si="26"/>
        <v>0</v>
      </c>
      <c r="J364" s="31" t="e">
        <f t="shared" si="28"/>
        <v>#DIV/0!</v>
      </c>
      <c r="K364" s="31" t="e">
        <f t="shared" si="27"/>
        <v>#DIV/0!</v>
      </c>
      <c r="L364" s="24"/>
    </row>
    <row r="365" spans="1:12" ht="63" hidden="1" customHeight="1" thickBot="1" x14ac:dyDescent="0.4">
      <c r="A365" s="17">
        <f t="shared" si="25"/>
        <v>356</v>
      </c>
      <c r="B365" s="91" t="s">
        <v>339</v>
      </c>
      <c r="C365" s="93" t="s">
        <v>164</v>
      </c>
      <c r="D365" s="26" t="s">
        <v>400</v>
      </c>
      <c r="E365" s="26">
        <v>0</v>
      </c>
      <c r="F365" s="26" t="s">
        <v>422</v>
      </c>
      <c r="G365" s="94"/>
      <c r="H365" s="70"/>
      <c r="I365" s="31" t="e">
        <f t="shared" si="26"/>
        <v>#DIV/0!</v>
      </c>
      <c r="J365" s="31" t="e">
        <f t="shared" si="28"/>
        <v>#VALUE!</v>
      </c>
      <c r="K365" s="31" t="e">
        <f t="shared" si="27"/>
        <v>#DIV/0!</v>
      </c>
      <c r="L365" s="24"/>
    </row>
    <row r="366" spans="1:12" ht="71.5" hidden="1" customHeight="1" thickBot="1" x14ac:dyDescent="0.4">
      <c r="A366" s="17">
        <f t="shared" si="25"/>
        <v>357</v>
      </c>
      <c r="B366" s="91" t="s">
        <v>340</v>
      </c>
      <c r="C366" s="93" t="s">
        <v>14</v>
      </c>
      <c r="D366" s="26" t="s">
        <v>425</v>
      </c>
      <c r="E366" s="26">
        <v>7</v>
      </c>
      <c r="F366" s="26" t="s">
        <v>422</v>
      </c>
      <c r="G366" s="94"/>
      <c r="H366" s="70"/>
      <c r="I366" s="31">
        <f t="shared" si="26"/>
        <v>0</v>
      </c>
      <c r="J366" s="31" t="e">
        <f t="shared" si="28"/>
        <v>#VALUE!</v>
      </c>
      <c r="K366" s="31" t="e">
        <f t="shared" si="27"/>
        <v>#DIV/0!</v>
      </c>
      <c r="L366" s="24"/>
    </row>
    <row r="367" spans="1:12" ht="66" hidden="1" customHeight="1" thickBot="1" x14ac:dyDescent="0.4">
      <c r="A367" s="17">
        <f t="shared" si="25"/>
        <v>358</v>
      </c>
      <c r="B367" s="91" t="s">
        <v>341</v>
      </c>
      <c r="C367" s="93" t="s">
        <v>52</v>
      </c>
      <c r="D367" s="26" t="s">
        <v>400</v>
      </c>
      <c r="E367" s="26">
        <v>20</v>
      </c>
      <c r="F367" s="26" t="s">
        <v>422</v>
      </c>
      <c r="G367" s="94"/>
      <c r="H367" s="70"/>
      <c r="I367" s="31">
        <f t="shared" si="26"/>
        <v>0</v>
      </c>
      <c r="J367" s="31" t="e">
        <f t="shared" si="28"/>
        <v>#VALUE!</v>
      </c>
      <c r="K367" s="31" t="e">
        <f t="shared" si="27"/>
        <v>#DIV/0!</v>
      </c>
      <c r="L367" s="24"/>
    </row>
    <row r="368" spans="1:12" ht="82" hidden="1" customHeight="1" thickBot="1" x14ac:dyDescent="0.4">
      <c r="A368" s="17">
        <f t="shared" si="25"/>
        <v>359</v>
      </c>
      <c r="B368" s="91" t="s">
        <v>432</v>
      </c>
      <c r="C368" s="93" t="s">
        <v>342</v>
      </c>
      <c r="D368" s="26"/>
      <c r="E368" s="41">
        <f>5911+418</f>
        <v>6329</v>
      </c>
      <c r="F368" s="88" t="s">
        <v>423</v>
      </c>
      <c r="G368" s="94"/>
      <c r="H368" s="70"/>
      <c r="I368" s="31">
        <f t="shared" si="26"/>
        <v>0</v>
      </c>
      <c r="J368" s="31" t="e">
        <f t="shared" si="28"/>
        <v>#VALUE!</v>
      </c>
      <c r="K368" s="31" t="e">
        <f t="shared" si="27"/>
        <v>#DIV/0!</v>
      </c>
      <c r="L368" s="24"/>
    </row>
    <row r="369" spans="1:12" ht="50.15" hidden="1" customHeight="1" thickBot="1" x14ac:dyDescent="0.4">
      <c r="A369" s="17">
        <f t="shared" si="25"/>
        <v>360</v>
      </c>
      <c r="B369" s="91" t="s">
        <v>433</v>
      </c>
      <c r="C369" s="93" t="s">
        <v>336</v>
      </c>
      <c r="D369" s="26"/>
      <c r="E369" s="41">
        <f>150.445+8.963</f>
        <v>159.40799999999999</v>
      </c>
      <c r="F369" s="89"/>
      <c r="G369" s="94"/>
      <c r="H369" s="70"/>
      <c r="I369" s="31">
        <f t="shared" si="26"/>
        <v>0</v>
      </c>
      <c r="J369" s="31" t="e">
        <f t="shared" si="28"/>
        <v>#DIV/0!</v>
      </c>
      <c r="K369" s="31" t="e">
        <f t="shared" si="27"/>
        <v>#DIV/0!</v>
      </c>
      <c r="L369" s="24"/>
    </row>
    <row r="370" spans="1:12" ht="60" hidden="1" customHeight="1" thickBot="1" x14ac:dyDescent="0.4">
      <c r="A370" s="17">
        <f t="shared" si="25"/>
        <v>361</v>
      </c>
      <c r="B370" s="91" t="s">
        <v>343</v>
      </c>
      <c r="C370" s="93" t="s">
        <v>14</v>
      </c>
      <c r="D370" s="26"/>
      <c r="E370" s="26">
        <v>1200</v>
      </c>
      <c r="F370" s="26" t="s">
        <v>344</v>
      </c>
      <c r="G370" s="94"/>
      <c r="H370" s="70"/>
      <c r="I370" s="31">
        <f t="shared" si="26"/>
        <v>0</v>
      </c>
      <c r="J370" s="31" t="e">
        <f t="shared" si="28"/>
        <v>#VALUE!</v>
      </c>
      <c r="K370" s="31" t="e">
        <f t="shared" si="27"/>
        <v>#DIV/0!</v>
      </c>
      <c r="L370" s="24"/>
    </row>
    <row r="371" spans="1:12" ht="67.5" hidden="1" customHeight="1" thickBot="1" x14ac:dyDescent="0.4">
      <c r="A371" s="17">
        <f t="shared" si="25"/>
        <v>362</v>
      </c>
      <c r="B371" s="91" t="s">
        <v>345</v>
      </c>
      <c r="C371" s="93" t="s">
        <v>14</v>
      </c>
      <c r="D371" s="26"/>
      <c r="E371" s="41">
        <v>93</v>
      </c>
      <c r="F371" s="26" t="s">
        <v>344</v>
      </c>
      <c r="G371" s="94"/>
      <c r="H371" s="70"/>
      <c r="I371" s="31">
        <f t="shared" si="26"/>
        <v>0</v>
      </c>
      <c r="J371" s="31" t="e">
        <f t="shared" si="28"/>
        <v>#VALUE!</v>
      </c>
      <c r="K371" s="31" t="e">
        <f t="shared" si="27"/>
        <v>#DIV/0!</v>
      </c>
      <c r="L371" s="24"/>
    </row>
    <row r="372" spans="1:12" ht="31.5" hidden="1" customHeight="1" thickBot="1" x14ac:dyDescent="0.4">
      <c r="A372" s="17">
        <f t="shared" si="25"/>
        <v>363</v>
      </c>
      <c r="B372" s="101" t="s">
        <v>346</v>
      </c>
      <c r="C372" s="102"/>
      <c r="D372" s="102"/>
      <c r="E372" s="103"/>
      <c r="F372" s="87"/>
      <c r="G372" s="94"/>
      <c r="H372" s="70"/>
      <c r="I372" s="31" t="e">
        <f t="shared" si="26"/>
        <v>#DIV/0!</v>
      </c>
      <c r="J372" s="31" t="e">
        <f t="shared" si="28"/>
        <v>#DIV/0!</v>
      </c>
      <c r="K372" s="31" t="e">
        <f t="shared" si="27"/>
        <v>#DIV/0!</v>
      </c>
      <c r="L372" s="24"/>
    </row>
    <row r="373" spans="1:12" ht="50.15" hidden="1" customHeight="1" thickBot="1" x14ac:dyDescent="0.4">
      <c r="A373" s="17">
        <f t="shared" si="25"/>
        <v>364</v>
      </c>
      <c r="B373" s="101" t="s">
        <v>347</v>
      </c>
      <c r="C373" s="102"/>
      <c r="D373" s="102"/>
      <c r="E373" s="103"/>
      <c r="F373" s="91"/>
      <c r="G373" s="94"/>
      <c r="H373" s="70"/>
      <c r="I373" s="31" t="e">
        <f t="shared" si="26"/>
        <v>#DIV/0!</v>
      </c>
      <c r="J373" s="31" t="e">
        <f t="shared" si="28"/>
        <v>#DIV/0!</v>
      </c>
      <c r="K373" s="31" t="e">
        <f t="shared" si="27"/>
        <v>#DIV/0!</v>
      </c>
      <c r="L373" s="24"/>
    </row>
    <row r="374" spans="1:12" ht="78" hidden="1" thickBot="1" x14ac:dyDescent="0.4">
      <c r="A374" s="17">
        <f t="shared" si="25"/>
        <v>365</v>
      </c>
      <c r="B374" s="94" t="s">
        <v>348</v>
      </c>
      <c r="C374" s="92" t="s">
        <v>349</v>
      </c>
      <c r="D374" s="26" t="s">
        <v>400</v>
      </c>
      <c r="E374" s="26">
        <v>0</v>
      </c>
      <c r="F374" s="26" t="s">
        <v>316</v>
      </c>
      <c r="G374" s="94"/>
      <c r="H374" s="70"/>
      <c r="I374" s="31" t="e">
        <f t="shared" si="26"/>
        <v>#DIV/0!</v>
      </c>
      <c r="J374" s="31" t="e">
        <f t="shared" si="28"/>
        <v>#VALUE!</v>
      </c>
      <c r="K374" s="31" t="e">
        <f t="shared" si="27"/>
        <v>#DIV/0!</v>
      </c>
      <c r="L374" s="24"/>
    </row>
    <row r="375" spans="1:12" ht="31.5" hidden="1" thickBot="1" x14ac:dyDescent="0.4">
      <c r="A375" s="17">
        <f t="shared" si="25"/>
        <v>366</v>
      </c>
      <c r="B375" s="91" t="s">
        <v>350</v>
      </c>
      <c r="C375" s="93" t="s">
        <v>349</v>
      </c>
      <c r="D375" s="26" t="s">
        <v>400</v>
      </c>
      <c r="E375" s="26">
        <v>0</v>
      </c>
      <c r="F375" s="26"/>
      <c r="G375" s="94"/>
      <c r="H375" s="70"/>
      <c r="I375" s="31" t="e">
        <f t="shared" si="26"/>
        <v>#DIV/0!</v>
      </c>
      <c r="J375" s="31" t="e">
        <f t="shared" si="28"/>
        <v>#DIV/0!</v>
      </c>
      <c r="K375" s="31" t="e">
        <f t="shared" si="27"/>
        <v>#DIV/0!</v>
      </c>
      <c r="L375" s="24"/>
    </row>
    <row r="376" spans="1:12" ht="31.5" hidden="1" thickBot="1" x14ac:dyDescent="0.4">
      <c r="A376" s="17">
        <f t="shared" si="25"/>
        <v>367</v>
      </c>
      <c r="B376" s="91" t="s">
        <v>351</v>
      </c>
      <c r="C376" s="93" t="s">
        <v>349</v>
      </c>
      <c r="D376" s="26" t="s">
        <v>400</v>
      </c>
      <c r="E376" s="26">
        <v>8455.2800000000007</v>
      </c>
      <c r="F376" s="26"/>
      <c r="G376" s="94"/>
      <c r="H376" s="70"/>
      <c r="I376" s="31">
        <f t="shared" si="26"/>
        <v>0</v>
      </c>
      <c r="J376" s="31" t="e">
        <f t="shared" si="28"/>
        <v>#DIV/0!</v>
      </c>
      <c r="K376" s="31" t="e">
        <f t="shared" si="27"/>
        <v>#DIV/0!</v>
      </c>
      <c r="L376" s="24"/>
    </row>
    <row r="377" spans="1:12" ht="31.5" hidden="1" thickBot="1" x14ac:dyDescent="0.4">
      <c r="A377" s="17">
        <f t="shared" si="25"/>
        <v>368</v>
      </c>
      <c r="B377" s="91" t="s">
        <v>352</v>
      </c>
      <c r="C377" s="93" t="s">
        <v>164</v>
      </c>
      <c r="D377" s="26" t="s">
        <v>400</v>
      </c>
      <c r="E377" s="26">
        <v>1.08E-3</v>
      </c>
      <c r="F377" s="26"/>
      <c r="G377" s="94"/>
      <c r="H377" s="70"/>
      <c r="I377" s="31">
        <f t="shared" si="26"/>
        <v>0</v>
      </c>
      <c r="J377" s="31" t="e">
        <f t="shared" si="28"/>
        <v>#DIV/0!</v>
      </c>
      <c r="K377" s="31" t="e">
        <f t="shared" si="27"/>
        <v>#DIV/0!</v>
      </c>
      <c r="L377" s="24"/>
    </row>
    <row r="378" spans="1:12" ht="31.5" hidden="1" thickBot="1" x14ac:dyDescent="0.4">
      <c r="A378" s="17">
        <f t="shared" ref="A378:A423" si="29">A377+1</f>
        <v>369</v>
      </c>
      <c r="B378" s="91" t="s">
        <v>353</v>
      </c>
      <c r="C378" s="93" t="s">
        <v>164</v>
      </c>
      <c r="D378" s="26" t="s">
        <v>400</v>
      </c>
      <c r="E378" s="26">
        <v>2.7824999999999998E-3</v>
      </c>
      <c r="F378" s="26"/>
      <c r="G378" s="94"/>
      <c r="H378" s="70"/>
      <c r="I378" s="31">
        <f t="shared" si="26"/>
        <v>0</v>
      </c>
      <c r="J378" s="31" t="e">
        <f t="shared" si="28"/>
        <v>#DIV/0!</v>
      </c>
      <c r="K378" s="31" t="e">
        <f t="shared" si="27"/>
        <v>#DIV/0!</v>
      </c>
      <c r="L378" s="24"/>
    </row>
    <row r="379" spans="1:12" ht="28" customHeight="1" thickBot="1" x14ac:dyDescent="0.4">
      <c r="A379" s="17">
        <f t="shared" si="29"/>
        <v>370</v>
      </c>
      <c r="B379" s="108" t="s">
        <v>354</v>
      </c>
      <c r="C379" s="109"/>
      <c r="D379" s="109"/>
      <c r="E379" s="110"/>
      <c r="F379" s="26"/>
      <c r="G379" s="94"/>
      <c r="H379" s="33"/>
      <c r="I379" s="31"/>
      <c r="J379" s="31"/>
      <c r="K379" s="31"/>
      <c r="L379" s="24"/>
    </row>
    <row r="380" spans="1:12" ht="31.5" thickBot="1" x14ac:dyDescent="0.4">
      <c r="A380" s="17">
        <f t="shared" si="29"/>
        <v>371</v>
      </c>
      <c r="B380" s="91" t="s">
        <v>355</v>
      </c>
      <c r="C380" s="93" t="s">
        <v>356</v>
      </c>
      <c r="D380" s="26" t="s">
        <v>424</v>
      </c>
      <c r="E380" s="26">
        <v>0.174152</v>
      </c>
      <c r="F380" s="26"/>
      <c r="G380" s="94">
        <v>0.19600000000000001</v>
      </c>
      <c r="H380" s="95">
        <v>8.1299999999999997E-2</v>
      </c>
      <c r="I380" s="31">
        <f t="shared" si="26"/>
        <v>46.683357067389402</v>
      </c>
      <c r="J380" s="31"/>
      <c r="K380" s="31">
        <f t="shared" si="27"/>
        <v>41.479591836734691</v>
      </c>
      <c r="L380" s="24"/>
    </row>
    <row r="381" spans="1:12" ht="31.5" thickBot="1" x14ac:dyDescent="0.4">
      <c r="A381" s="17">
        <f t="shared" si="29"/>
        <v>372</v>
      </c>
      <c r="B381" s="91" t="s">
        <v>357</v>
      </c>
      <c r="C381" s="93" t="s">
        <v>14</v>
      </c>
      <c r="D381" s="26" t="s">
        <v>400</v>
      </c>
      <c r="E381" s="26">
        <v>14</v>
      </c>
      <c r="F381" s="26">
        <v>14</v>
      </c>
      <c r="G381" s="94">
        <v>14</v>
      </c>
      <c r="H381" s="96">
        <v>14</v>
      </c>
      <c r="I381" s="31">
        <f t="shared" si="26"/>
        <v>100</v>
      </c>
      <c r="J381" s="31">
        <f t="shared" si="28"/>
        <v>100</v>
      </c>
      <c r="K381" s="31">
        <f t="shared" si="27"/>
        <v>100</v>
      </c>
      <c r="L381" s="24"/>
    </row>
    <row r="382" spans="1:12" ht="47" thickBot="1" x14ac:dyDescent="0.4">
      <c r="A382" s="17">
        <f t="shared" si="29"/>
        <v>373</v>
      </c>
      <c r="B382" s="91" t="s">
        <v>358</v>
      </c>
      <c r="C382" s="93" t="s">
        <v>52</v>
      </c>
      <c r="D382" s="26" t="s">
        <v>400</v>
      </c>
      <c r="E382" s="26">
        <v>2.4</v>
      </c>
      <c r="F382" s="26"/>
      <c r="G382" s="94">
        <v>2.9</v>
      </c>
      <c r="H382" s="96">
        <v>2.9</v>
      </c>
      <c r="I382" s="31">
        <f t="shared" si="26"/>
        <v>120.83333333333333</v>
      </c>
      <c r="J382" s="31"/>
      <c r="K382" s="31">
        <f t="shared" si="27"/>
        <v>100</v>
      </c>
      <c r="L382" s="24"/>
    </row>
    <row r="383" spans="1:12" ht="31.5" hidden="1" customHeight="1" thickBot="1" x14ac:dyDescent="0.4">
      <c r="A383" s="17">
        <f t="shared" si="29"/>
        <v>374</v>
      </c>
      <c r="B383" s="101" t="s">
        <v>359</v>
      </c>
      <c r="C383" s="102"/>
      <c r="D383" s="102"/>
      <c r="E383" s="103"/>
      <c r="F383" s="26"/>
      <c r="G383" s="94"/>
      <c r="H383" s="70"/>
      <c r="I383" s="31" t="e">
        <f t="shared" si="26"/>
        <v>#DIV/0!</v>
      </c>
      <c r="J383" s="31" t="e">
        <f t="shared" si="28"/>
        <v>#DIV/0!</v>
      </c>
      <c r="K383" s="31" t="e">
        <f t="shared" si="27"/>
        <v>#DIV/0!</v>
      </c>
      <c r="L383" s="24"/>
    </row>
    <row r="384" spans="1:12" ht="16" hidden="1" thickBot="1" x14ac:dyDescent="0.4">
      <c r="A384" s="17">
        <f t="shared" si="29"/>
        <v>375</v>
      </c>
      <c r="B384" s="101" t="s">
        <v>360</v>
      </c>
      <c r="C384" s="102"/>
      <c r="D384" s="102"/>
      <c r="E384" s="103"/>
      <c r="F384" s="26"/>
      <c r="G384" s="94"/>
      <c r="H384" s="70"/>
      <c r="I384" s="31" t="e">
        <f t="shared" si="26"/>
        <v>#DIV/0!</v>
      </c>
      <c r="J384" s="31" t="e">
        <f t="shared" si="28"/>
        <v>#DIV/0!</v>
      </c>
      <c r="K384" s="31" t="e">
        <f t="shared" si="27"/>
        <v>#DIV/0!</v>
      </c>
      <c r="L384" s="24"/>
    </row>
    <row r="385" spans="1:12" ht="78" hidden="1" thickBot="1" x14ac:dyDescent="0.4">
      <c r="A385" s="17">
        <f t="shared" si="29"/>
        <v>376</v>
      </c>
      <c r="B385" s="94" t="s">
        <v>419</v>
      </c>
      <c r="C385" s="25" t="s">
        <v>361</v>
      </c>
      <c r="D385" s="26" t="s">
        <v>400</v>
      </c>
      <c r="E385" s="26">
        <v>5.2699999999999997E-2</v>
      </c>
      <c r="F385" s="26" t="s">
        <v>316</v>
      </c>
      <c r="G385" s="94"/>
      <c r="H385" s="70"/>
      <c r="I385" s="31">
        <f t="shared" si="26"/>
        <v>0</v>
      </c>
      <c r="J385" s="31" t="e">
        <f t="shared" si="28"/>
        <v>#VALUE!</v>
      </c>
      <c r="K385" s="31" t="e">
        <f t="shared" si="27"/>
        <v>#DIV/0!</v>
      </c>
      <c r="L385" s="24"/>
    </row>
    <row r="386" spans="1:12" ht="31.5" hidden="1" thickBot="1" x14ac:dyDescent="0.4">
      <c r="A386" s="17">
        <f t="shared" si="29"/>
        <v>377</v>
      </c>
      <c r="B386" s="91" t="s">
        <v>362</v>
      </c>
      <c r="C386" s="93" t="s">
        <v>363</v>
      </c>
      <c r="D386" s="26" t="s">
        <v>400</v>
      </c>
      <c r="E386" s="26">
        <v>2E-3</v>
      </c>
      <c r="F386" s="26"/>
      <c r="G386" s="94"/>
      <c r="H386" s="70"/>
      <c r="I386" s="31">
        <f t="shared" si="26"/>
        <v>0</v>
      </c>
      <c r="J386" s="31" t="e">
        <f t="shared" si="28"/>
        <v>#DIV/0!</v>
      </c>
      <c r="K386" s="31" t="e">
        <f t="shared" si="27"/>
        <v>#DIV/0!</v>
      </c>
      <c r="L386" s="24"/>
    </row>
    <row r="387" spans="1:12" ht="47" hidden="1" thickBot="1" x14ac:dyDescent="0.4">
      <c r="A387" s="17">
        <f t="shared" si="29"/>
        <v>378</v>
      </c>
      <c r="B387" s="91" t="s">
        <v>364</v>
      </c>
      <c r="C387" s="93" t="s">
        <v>365</v>
      </c>
      <c r="D387" s="26" t="s">
        <v>400</v>
      </c>
      <c r="E387" s="26">
        <v>0.16300000000000001</v>
      </c>
      <c r="F387" s="26"/>
      <c r="G387" s="94"/>
      <c r="H387" s="70"/>
      <c r="I387" s="31">
        <f t="shared" si="26"/>
        <v>0</v>
      </c>
      <c r="J387" s="31" t="e">
        <f t="shared" si="28"/>
        <v>#DIV/0!</v>
      </c>
      <c r="K387" s="31" t="e">
        <f t="shared" si="27"/>
        <v>#DIV/0!</v>
      </c>
      <c r="L387" s="24"/>
    </row>
    <row r="388" spans="1:12" ht="47" hidden="1" thickBot="1" x14ac:dyDescent="0.4">
      <c r="A388" s="17">
        <f t="shared" si="29"/>
        <v>379</v>
      </c>
      <c r="B388" s="91" t="s">
        <v>366</v>
      </c>
      <c r="C388" s="93" t="s">
        <v>365</v>
      </c>
      <c r="D388" s="26" t="s">
        <v>400</v>
      </c>
      <c r="E388" s="26">
        <v>9.7000000000000003E-3</v>
      </c>
      <c r="F388" s="26"/>
      <c r="G388" s="94"/>
      <c r="H388" s="70"/>
      <c r="I388" s="31">
        <f t="shared" si="26"/>
        <v>0</v>
      </c>
      <c r="J388" s="31" t="e">
        <f t="shared" si="28"/>
        <v>#DIV/0!</v>
      </c>
      <c r="K388" s="31" t="e">
        <f t="shared" si="27"/>
        <v>#DIV/0!</v>
      </c>
      <c r="L388" s="24"/>
    </row>
    <row r="389" spans="1:12" ht="47" hidden="1" thickBot="1" x14ac:dyDescent="0.4">
      <c r="A389" s="17">
        <f t="shared" si="29"/>
        <v>380</v>
      </c>
      <c r="B389" s="91" t="s">
        <v>367</v>
      </c>
      <c r="C389" s="93" t="s">
        <v>361</v>
      </c>
      <c r="D389" s="26" t="s">
        <v>400</v>
      </c>
      <c r="E389" s="26">
        <v>10960</v>
      </c>
      <c r="F389" s="26"/>
      <c r="G389" s="94"/>
      <c r="H389" s="70"/>
      <c r="I389" s="31">
        <f t="shared" si="26"/>
        <v>0</v>
      </c>
      <c r="J389" s="31" t="e">
        <f t="shared" si="28"/>
        <v>#DIV/0!</v>
      </c>
      <c r="K389" s="31" t="e">
        <f t="shared" si="27"/>
        <v>#DIV/0!</v>
      </c>
      <c r="L389" s="24"/>
    </row>
    <row r="390" spans="1:12" ht="16" hidden="1" thickBot="1" x14ac:dyDescent="0.4">
      <c r="A390" s="17">
        <f t="shared" si="29"/>
        <v>381</v>
      </c>
      <c r="B390" s="91" t="s">
        <v>368</v>
      </c>
      <c r="C390" s="93" t="s">
        <v>52</v>
      </c>
      <c r="D390" s="26" t="s">
        <v>400</v>
      </c>
      <c r="E390" s="26">
        <v>0</v>
      </c>
      <c r="F390" s="26"/>
      <c r="G390" s="94"/>
      <c r="H390" s="70"/>
      <c r="I390" s="31" t="e">
        <f t="shared" si="26"/>
        <v>#DIV/0!</v>
      </c>
      <c r="J390" s="31" t="e">
        <f t="shared" si="28"/>
        <v>#DIV/0!</v>
      </c>
      <c r="K390" s="31" t="e">
        <f t="shared" si="27"/>
        <v>#DIV/0!</v>
      </c>
      <c r="L390" s="24"/>
    </row>
    <row r="391" spans="1:12" ht="31.5" hidden="1" thickBot="1" x14ac:dyDescent="0.4">
      <c r="A391" s="17">
        <f t="shared" si="29"/>
        <v>382</v>
      </c>
      <c r="B391" s="91" t="s">
        <v>369</v>
      </c>
      <c r="C391" s="93" t="s">
        <v>52</v>
      </c>
      <c r="D391" s="26" t="s">
        <v>400</v>
      </c>
      <c r="E391" s="26">
        <v>54</v>
      </c>
      <c r="F391" s="26"/>
      <c r="G391" s="94"/>
      <c r="H391" s="70"/>
      <c r="I391" s="31">
        <f t="shared" si="26"/>
        <v>0</v>
      </c>
      <c r="J391" s="31" t="e">
        <f t="shared" si="28"/>
        <v>#DIV/0!</v>
      </c>
      <c r="K391" s="31" t="e">
        <f t="shared" si="27"/>
        <v>#DIV/0!</v>
      </c>
      <c r="L391" s="24"/>
    </row>
    <row r="392" spans="1:12" ht="16" hidden="1" thickBot="1" x14ac:dyDescent="0.4">
      <c r="A392" s="17">
        <f t="shared" si="29"/>
        <v>383</v>
      </c>
      <c r="B392" s="108" t="s">
        <v>370</v>
      </c>
      <c r="C392" s="109"/>
      <c r="D392" s="109"/>
      <c r="E392" s="110"/>
      <c r="F392" s="26"/>
      <c r="G392" s="94"/>
      <c r="H392" s="70"/>
      <c r="I392" s="31" t="e">
        <f t="shared" si="26"/>
        <v>#DIV/0!</v>
      </c>
      <c r="J392" s="31" t="e">
        <f t="shared" si="28"/>
        <v>#DIV/0!</v>
      </c>
      <c r="K392" s="31" t="e">
        <f t="shared" si="27"/>
        <v>#DIV/0!</v>
      </c>
      <c r="L392" s="24"/>
    </row>
    <row r="393" spans="1:12" ht="47.15" hidden="1" customHeight="1" thickBot="1" x14ac:dyDescent="0.4">
      <c r="A393" s="17">
        <f t="shared" si="29"/>
        <v>384</v>
      </c>
      <c r="B393" s="91" t="s">
        <v>371</v>
      </c>
      <c r="C393" s="93" t="s">
        <v>164</v>
      </c>
      <c r="D393" s="51" t="s">
        <v>400</v>
      </c>
      <c r="E393" s="51">
        <v>2.9</v>
      </c>
      <c r="F393" s="26" t="s">
        <v>316</v>
      </c>
      <c r="G393" s="94"/>
      <c r="H393" s="70"/>
      <c r="I393" s="31">
        <f t="shared" si="26"/>
        <v>0</v>
      </c>
      <c r="J393" s="31" t="e">
        <f t="shared" si="28"/>
        <v>#VALUE!</v>
      </c>
      <c r="K393" s="31" t="e">
        <f t="shared" si="27"/>
        <v>#DIV/0!</v>
      </c>
      <c r="L393" s="24"/>
    </row>
    <row r="394" spans="1:12" ht="47.15" hidden="1" customHeight="1" thickBot="1" x14ac:dyDescent="0.4">
      <c r="A394" s="17">
        <f t="shared" si="29"/>
        <v>385</v>
      </c>
      <c r="B394" s="91" t="s">
        <v>372</v>
      </c>
      <c r="C394" s="93" t="s">
        <v>164</v>
      </c>
      <c r="D394" s="26" t="s">
        <v>400</v>
      </c>
      <c r="E394" s="26">
        <v>8.0000000000000002E-3</v>
      </c>
      <c r="F394" s="26"/>
      <c r="G394" s="94"/>
      <c r="H394" s="70"/>
      <c r="I394" s="31">
        <f t="shared" si="26"/>
        <v>0</v>
      </c>
      <c r="J394" s="31" t="e">
        <f t="shared" si="28"/>
        <v>#DIV/0!</v>
      </c>
      <c r="K394" s="31" t="e">
        <f t="shared" si="27"/>
        <v>#DIV/0!</v>
      </c>
      <c r="L394" s="24"/>
    </row>
    <row r="395" spans="1:12" ht="19.5" hidden="1" customHeight="1" thickBot="1" x14ac:dyDescent="0.4">
      <c r="A395" s="17">
        <f t="shared" si="29"/>
        <v>386</v>
      </c>
      <c r="B395" s="101" t="s">
        <v>373</v>
      </c>
      <c r="C395" s="102"/>
      <c r="D395" s="102"/>
      <c r="E395" s="103"/>
      <c r="F395" s="26"/>
      <c r="G395" s="94"/>
      <c r="H395" s="70"/>
      <c r="I395" s="31" t="e">
        <f t="shared" si="26"/>
        <v>#DIV/0!</v>
      </c>
      <c r="J395" s="31" t="e">
        <f t="shared" si="28"/>
        <v>#DIV/0!</v>
      </c>
      <c r="K395" s="31" t="e">
        <f t="shared" si="27"/>
        <v>#DIV/0!</v>
      </c>
      <c r="L395" s="24"/>
    </row>
    <row r="396" spans="1:12" ht="16" hidden="1" thickBot="1" x14ac:dyDescent="0.4">
      <c r="A396" s="17">
        <f t="shared" si="29"/>
        <v>387</v>
      </c>
      <c r="B396" s="101" t="s">
        <v>374</v>
      </c>
      <c r="C396" s="102"/>
      <c r="D396" s="102"/>
      <c r="E396" s="103"/>
      <c r="F396" s="26"/>
      <c r="G396" s="94"/>
      <c r="H396" s="70"/>
      <c r="I396" s="31" t="e">
        <f t="shared" si="26"/>
        <v>#DIV/0!</v>
      </c>
      <c r="J396" s="31" t="e">
        <f t="shared" si="28"/>
        <v>#DIV/0!</v>
      </c>
      <c r="K396" s="31" t="e">
        <f t="shared" si="27"/>
        <v>#DIV/0!</v>
      </c>
      <c r="L396" s="24"/>
    </row>
    <row r="397" spans="1:12" ht="78" hidden="1" thickBot="1" x14ac:dyDescent="0.4">
      <c r="A397" s="17">
        <f t="shared" si="29"/>
        <v>388</v>
      </c>
      <c r="B397" s="94" t="s">
        <v>375</v>
      </c>
      <c r="C397" s="92" t="s">
        <v>14</v>
      </c>
      <c r="D397" s="63" t="s">
        <v>400</v>
      </c>
      <c r="E397" s="64">
        <v>312</v>
      </c>
      <c r="F397" s="26" t="s">
        <v>376</v>
      </c>
      <c r="G397" s="94"/>
      <c r="H397" s="70"/>
      <c r="I397" s="31">
        <f t="shared" si="26"/>
        <v>0</v>
      </c>
      <c r="J397" s="31" t="e">
        <f t="shared" si="28"/>
        <v>#VALUE!</v>
      </c>
      <c r="K397" s="31" t="e">
        <f t="shared" si="27"/>
        <v>#DIV/0!</v>
      </c>
      <c r="L397" s="24"/>
    </row>
    <row r="398" spans="1:12" ht="16" hidden="1" thickBot="1" x14ac:dyDescent="0.4">
      <c r="A398" s="17">
        <f t="shared" si="29"/>
        <v>389</v>
      </c>
      <c r="B398" s="91" t="s">
        <v>377</v>
      </c>
      <c r="C398" s="93" t="s">
        <v>52</v>
      </c>
      <c r="D398" s="63" t="s">
        <v>400</v>
      </c>
      <c r="E398" s="64">
        <v>0</v>
      </c>
      <c r="F398" s="26"/>
      <c r="G398" s="94"/>
      <c r="H398" s="70"/>
      <c r="I398" s="31" t="e">
        <f t="shared" si="26"/>
        <v>#DIV/0!</v>
      </c>
      <c r="J398" s="31" t="e">
        <f t="shared" si="28"/>
        <v>#DIV/0!</v>
      </c>
      <c r="K398" s="31" t="e">
        <f t="shared" si="27"/>
        <v>#DIV/0!</v>
      </c>
      <c r="L398" s="24"/>
    </row>
    <row r="399" spans="1:12" ht="16" hidden="1" thickBot="1" x14ac:dyDescent="0.4">
      <c r="A399" s="17">
        <f t="shared" si="29"/>
        <v>390</v>
      </c>
      <c r="B399" s="91" t="s">
        <v>378</v>
      </c>
      <c r="C399" s="93" t="s">
        <v>14</v>
      </c>
      <c r="D399" s="63" t="s">
        <v>400</v>
      </c>
      <c r="E399" s="64">
        <v>253</v>
      </c>
      <c r="F399" s="26"/>
      <c r="G399" s="94"/>
      <c r="H399" s="70"/>
      <c r="I399" s="31">
        <f t="shared" si="26"/>
        <v>0</v>
      </c>
      <c r="J399" s="31" t="e">
        <f t="shared" si="28"/>
        <v>#DIV/0!</v>
      </c>
      <c r="K399" s="31" t="e">
        <f t="shared" si="27"/>
        <v>#DIV/0!</v>
      </c>
      <c r="L399" s="24"/>
    </row>
    <row r="400" spans="1:12" ht="16" hidden="1" thickBot="1" x14ac:dyDescent="0.4">
      <c r="A400" s="17">
        <f t="shared" si="29"/>
        <v>391</v>
      </c>
      <c r="B400" s="91" t="s">
        <v>379</v>
      </c>
      <c r="C400" s="93" t="s">
        <v>14</v>
      </c>
      <c r="D400" s="63" t="s">
        <v>400</v>
      </c>
      <c r="E400" s="64">
        <v>1</v>
      </c>
      <c r="F400" s="26"/>
      <c r="G400" s="94"/>
      <c r="H400" s="70"/>
      <c r="I400" s="31">
        <f t="shared" si="26"/>
        <v>0</v>
      </c>
      <c r="J400" s="31" t="e">
        <f t="shared" si="28"/>
        <v>#DIV/0!</v>
      </c>
      <c r="K400" s="31" t="e">
        <f t="shared" si="27"/>
        <v>#DIV/0!</v>
      </c>
      <c r="L400" s="24"/>
    </row>
    <row r="401" spans="1:12" ht="29.15" hidden="1" customHeight="1" thickBot="1" x14ac:dyDescent="0.4">
      <c r="A401" s="17">
        <f t="shared" si="29"/>
        <v>392</v>
      </c>
      <c r="B401" s="90" t="s">
        <v>380</v>
      </c>
      <c r="C401" s="93" t="s">
        <v>14</v>
      </c>
      <c r="D401" s="63" t="s">
        <v>400</v>
      </c>
      <c r="E401" s="63" t="s">
        <v>426</v>
      </c>
      <c r="F401" s="26"/>
      <c r="G401" s="94"/>
      <c r="H401" s="70"/>
      <c r="I401" s="31" t="e">
        <f t="shared" si="26"/>
        <v>#VALUE!</v>
      </c>
      <c r="J401" s="31" t="e">
        <f t="shared" si="28"/>
        <v>#DIV/0!</v>
      </c>
      <c r="K401" s="31" t="e">
        <f t="shared" si="27"/>
        <v>#DIV/0!</v>
      </c>
      <c r="L401" s="24"/>
    </row>
    <row r="402" spans="1:12" ht="16" thickBot="1" x14ac:dyDescent="0.4">
      <c r="A402" s="17">
        <f>A401+1</f>
        <v>393</v>
      </c>
      <c r="B402" s="101" t="s">
        <v>381</v>
      </c>
      <c r="C402" s="102"/>
      <c r="D402" s="102"/>
      <c r="E402" s="103"/>
      <c r="F402" s="26"/>
      <c r="G402" s="94"/>
      <c r="H402" s="33"/>
      <c r="I402" s="31"/>
      <c r="J402" s="31"/>
      <c r="K402" s="31"/>
      <c r="L402" s="24"/>
    </row>
    <row r="403" spans="1:12" ht="35.5" customHeight="1" thickBot="1" x14ac:dyDescent="0.4">
      <c r="A403" s="17">
        <f t="shared" si="29"/>
        <v>394</v>
      </c>
      <c r="B403" s="101" t="s">
        <v>382</v>
      </c>
      <c r="C403" s="102"/>
      <c r="D403" s="102"/>
      <c r="E403" s="103"/>
      <c r="F403" s="26" t="s">
        <v>148</v>
      </c>
      <c r="G403" s="94"/>
      <c r="H403" s="33"/>
      <c r="I403" s="31"/>
      <c r="J403" s="31"/>
      <c r="K403" s="31"/>
      <c r="L403" s="24"/>
    </row>
    <row r="404" spans="1:12" ht="59" customHeight="1" thickBot="1" x14ac:dyDescent="0.4">
      <c r="A404" s="17">
        <f t="shared" si="29"/>
        <v>395</v>
      </c>
      <c r="B404" s="94" t="s">
        <v>383</v>
      </c>
      <c r="C404" s="92" t="s">
        <v>12</v>
      </c>
      <c r="D404" s="26" t="s">
        <v>431</v>
      </c>
      <c r="E404" s="26">
        <v>36</v>
      </c>
      <c r="F404" s="26"/>
      <c r="G404" s="94">
        <v>36</v>
      </c>
      <c r="H404" s="10">
        <v>85</v>
      </c>
      <c r="I404" s="31">
        <f t="shared" ref="I404:I408" si="30">H404/E404*100</f>
        <v>236.11111111111111</v>
      </c>
      <c r="J404" s="31"/>
      <c r="K404" s="31">
        <f t="shared" ref="K404:K408" si="31">H404/G404*100</f>
        <v>236.11111111111111</v>
      </c>
      <c r="L404" s="24"/>
    </row>
    <row r="405" spans="1:12" ht="51.65" customHeight="1" thickBot="1" x14ac:dyDescent="0.4">
      <c r="A405" s="17">
        <f t="shared" si="29"/>
        <v>396</v>
      </c>
      <c r="B405" s="91" t="s">
        <v>384</v>
      </c>
      <c r="C405" s="93" t="s">
        <v>14</v>
      </c>
      <c r="D405" s="26" t="s">
        <v>431</v>
      </c>
      <c r="E405" s="26">
        <v>3</v>
      </c>
      <c r="F405" s="26"/>
      <c r="G405" s="94">
        <v>3</v>
      </c>
      <c r="H405" s="10">
        <v>0</v>
      </c>
      <c r="I405" s="31">
        <f t="shared" si="30"/>
        <v>0</v>
      </c>
      <c r="J405" s="31"/>
      <c r="K405" s="31">
        <f t="shared" si="31"/>
        <v>0</v>
      </c>
      <c r="L405" s="24"/>
    </row>
    <row r="406" spans="1:12" ht="16" thickBot="1" x14ac:dyDescent="0.4">
      <c r="A406" s="17">
        <f t="shared" si="29"/>
        <v>397</v>
      </c>
      <c r="B406" s="101" t="s">
        <v>385</v>
      </c>
      <c r="C406" s="102"/>
      <c r="D406" s="102"/>
      <c r="E406" s="103"/>
      <c r="F406" s="26"/>
      <c r="G406" s="94"/>
      <c r="H406" s="33"/>
      <c r="I406" s="31"/>
      <c r="J406" s="31"/>
      <c r="K406" s="31"/>
      <c r="L406" s="24"/>
    </row>
    <row r="407" spans="1:12" ht="31.5" customHeight="1" thickBot="1" x14ac:dyDescent="0.4">
      <c r="A407" s="17">
        <f t="shared" si="29"/>
        <v>398</v>
      </c>
      <c r="B407" s="101" t="s">
        <v>386</v>
      </c>
      <c r="C407" s="102"/>
      <c r="D407" s="102"/>
      <c r="E407" s="103"/>
      <c r="F407" s="26"/>
      <c r="G407" s="94"/>
      <c r="H407" s="33"/>
      <c r="I407" s="31"/>
      <c r="J407" s="31"/>
      <c r="K407" s="31"/>
      <c r="L407" s="24"/>
    </row>
    <row r="408" spans="1:12" ht="63" customHeight="1" thickBot="1" x14ac:dyDescent="0.4">
      <c r="A408" s="17">
        <f t="shared" si="29"/>
        <v>399</v>
      </c>
      <c r="B408" s="94" t="s">
        <v>387</v>
      </c>
      <c r="C408" s="92" t="s">
        <v>164</v>
      </c>
      <c r="D408" s="26" t="s">
        <v>424</v>
      </c>
      <c r="E408" s="26">
        <v>7.7119999999999997</v>
      </c>
      <c r="F408" s="26">
        <v>3.8</v>
      </c>
      <c r="G408" s="94">
        <v>7.5129999999999999</v>
      </c>
      <c r="H408" s="33">
        <f>6.261+0.05</f>
        <v>6.3109999999999999</v>
      </c>
      <c r="I408" s="31">
        <f t="shared" si="30"/>
        <v>81.833506224066383</v>
      </c>
      <c r="J408" s="31">
        <f t="shared" ref="J404:J408" si="32">H408/F408*100</f>
        <v>166.07894736842107</v>
      </c>
      <c r="K408" s="31">
        <f t="shared" si="31"/>
        <v>84.001064820976978</v>
      </c>
      <c r="L408" s="24"/>
    </row>
    <row r="409" spans="1:12" ht="31.5" hidden="1" thickBot="1" x14ac:dyDescent="0.4">
      <c r="A409" s="8">
        <f t="shared" si="29"/>
        <v>400</v>
      </c>
      <c r="B409" s="16" t="s">
        <v>388</v>
      </c>
      <c r="C409" s="15" t="s">
        <v>164</v>
      </c>
      <c r="D409" s="7"/>
      <c r="E409" s="13">
        <v>0</v>
      </c>
      <c r="F409" s="7"/>
      <c r="G409" s="12"/>
      <c r="H409" s="12"/>
      <c r="I409" s="12"/>
      <c r="J409" s="12"/>
      <c r="K409" s="12"/>
      <c r="L409" s="12"/>
    </row>
    <row r="410" spans="1:12" ht="47" hidden="1" thickBot="1" x14ac:dyDescent="0.4">
      <c r="A410" s="8">
        <f t="shared" si="29"/>
        <v>401</v>
      </c>
      <c r="B410" s="16" t="s">
        <v>388</v>
      </c>
      <c r="C410" s="15" t="s">
        <v>334</v>
      </c>
      <c r="D410" s="7"/>
      <c r="E410" s="13">
        <v>0</v>
      </c>
      <c r="F410" s="7"/>
      <c r="G410" s="12"/>
      <c r="H410" s="12"/>
      <c r="I410" s="12"/>
      <c r="J410" s="12"/>
      <c r="K410" s="12"/>
      <c r="L410" s="12"/>
    </row>
    <row r="411" spans="1:12" ht="16" hidden="1" thickBot="1" x14ac:dyDescent="0.4">
      <c r="A411" s="8">
        <f t="shared" si="29"/>
        <v>402</v>
      </c>
      <c r="B411" s="104" t="s">
        <v>389</v>
      </c>
      <c r="C411" s="105"/>
      <c r="D411" s="105"/>
      <c r="E411" s="106"/>
      <c r="F411" s="7"/>
      <c r="G411" s="12"/>
      <c r="H411" s="12"/>
      <c r="I411" s="12"/>
      <c r="J411" s="12"/>
      <c r="K411" s="12"/>
      <c r="L411" s="12"/>
    </row>
    <row r="412" spans="1:12" ht="32.15" hidden="1" customHeight="1" thickBot="1" x14ac:dyDescent="0.4">
      <c r="A412" s="8">
        <f t="shared" si="29"/>
        <v>403</v>
      </c>
      <c r="B412" s="107" t="s">
        <v>391</v>
      </c>
      <c r="C412" s="15" t="s">
        <v>392</v>
      </c>
      <c r="D412" s="13" t="s">
        <v>400</v>
      </c>
      <c r="E412" s="13">
        <v>114429</v>
      </c>
      <c r="F412" s="97" t="s">
        <v>390</v>
      </c>
      <c r="G412" s="12"/>
      <c r="H412" s="12"/>
      <c r="I412" s="12"/>
      <c r="J412" s="12"/>
      <c r="K412" s="12"/>
      <c r="L412" s="12"/>
    </row>
    <row r="413" spans="1:12" ht="58.5" hidden="1" customHeight="1" thickBot="1" x14ac:dyDescent="0.4">
      <c r="A413" s="8">
        <f t="shared" si="29"/>
        <v>404</v>
      </c>
      <c r="B413" s="100"/>
      <c r="C413" s="15" t="s">
        <v>393</v>
      </c>
      <c r="D413" s="13" t="s">
        <v>400</v>
      </c>
      <c r="E413" s="14">
        <f>E412/277398*100%</f>
        <v>0.41250838145913094</v>
      </c>
      <c r="F413" s="98"/>
      <c r="G413" s="12"/>
      <c r="H413" s="12"/>
      <c r="I413" s="12"/>
      <c r="J413" s="12"/>
      <c r="K413" s="12"/>
      <c r="L413" s="12"/>
    </row>
    <row r="414" spans="1:12" ht="31.5" hidden="1" thickBot="1" x14ac:dyDescent="0.4">
      <c r="A414" s="8">
        <f t="shared" si="29"/>
        <v>405</v>
      </c>
      <c r="B414" s="16" t="s">
        <v>394</v>
      </c>
      <c r="C414" s="15" t="s">
        <v>392</v>
      </c>
      <c r="D414" s="13" t="s">
        <v>400</v>
      </c>
      <c r="E414" s="13">
        <v>32967</v>
      </c>
      <c r="F414" s="7"/>
      <c r="G414" s="12"/>
      <c r="H414" s="12"/>
      <c r="I414" s="12"/>
      <c r="J414" s="12"/>
      <c r="K414" s="12"/>
      <c r="L414" s="12"/>
    </row>
    <row r="415" spans="1:12" ht="140" hidden="1" thickBot="1" x14ac:dyDescent="0.4">
      <c r="A415" s="8">
        <f t="shared" si="29"/>
        <v>406</v>
      </c>
      <c r="B415" s="16"/>
      <c r="C415" s="15" t="s">
        <v>393</v>
      </c>
      <c r="D415" s="13" t="s">
        <v>400</v>
      </c>
      <c r="E415" s="14">
        <f>E414/277398*100%</f>
        <v>0.11884368308351177</v>
      </c>
      <c r="F415" s="7"/>
      <c r="G415" s="12"/>
      <c r="H415" s="12"/>
      <c r="I415" s="12"/>
      <c r="J415" s="12"/>
      <c r="K415" s="12"/>
      <c r="L415" s="12"/>
    </row>
    <row r="416" spans="1:12" ht="16" hidden="1" customHeight="1" thickBot="1" x14ac:dyDescent="0.4">
      <c r="A416" s="8">
        <f t="shared" si="29"/>
        <v>407</v>
      </c>
      <c r="B416" s="99" t="s">
        <v>395</v>
      </c>
      <c r="C416" s="15" t="s">
        <v>392</v>
      </c>
      <c r="D416" s="13" t="s">
        <v>400</v>
      </c>
      <c r="E416" s="13">
        <v>3166</v>
      </c>
      <c r="F416" s="7"/>
      <c r="G416" s="12"/>
      <c r="H416" s="12"/>
      <c r="I416" s="12"/>
      <c r="J416" s="12"/>
      <c r="K416" s="12"/>
      <c r="L416" s="12"/>
    </row>
    <row r="417" spans="1:12" ht="140" hidden="1" thickBot="1" x14ac:dyDescent="0.4">
      <c r="A417" s="8">
        <f t="shared" si="29"/>
        <v>408</v>
      </c>
      <c r="B417" s="100"/>
      <c r="C417" s="15" t="s">
        <v>393</v>
      </c>
      <c r="D417" s="13" t="s">
        <v>400</v>
      </c>
      <c r="E417" s="14">
        <f>E416/277398*100%</f>
        <v>1.1413204132690214E-2</v>
      </c>
      <c r="F417" s="7"/>
      <c r="G417" s="12"/>
      <c r="H417" s="12"/>
      <c r="I417" s="12"/>
      <c r="J417" s="12"/>
      <c r="K417" s="12"/>
      <c r="L417" s="12"/>
    </row>
    <row r="418" spans="1:12" ht="16" hidden="1" customHeight="1" thickBot="1" x14ac:dyDescent="0.4">
      <c r="A418" s="8">
        <f t="shared" si="29"/>
        <v>409</v>
      </c>
      <c r="B418" s="99" t="s">
        <v>396</v>
      </c>
      <c r="C418" s="15" t="s">
        <v>392</v>
      </c>
      <c r="D418" s="13" t="s">
        <v>400</v>
      </c>
      <c r="E418" s="13">
        <v>36787</v>
      </c>
      <c r="F418" s="7"/>
      <c r="G418" s="12"/>
      <c r="H418" s="12"/>
      <c r="I418" s="12"/>
      <c r="J418" s="12"/>
      <c r="K418" s="12"/>
      <c r="L418" s="12"/>
    </row>
    <row r="419" spans="1:12" ht="140" hidden="1" thickBot="1" x14ac:dyDescent="0.4">
      <c r="A419" s="8">
        <f t="shared" si="29"/>
        <v>410</v>
      </c>
      <c r="B419" s="100"/>
      <c r="C419" s="15" t="s">
        <v>393</v>
      </c>
      <c r="D419" s="13" t="s">
        <v>400</v>
      </c>
      <c r="E419" s="13">
        <v>13</v>
      </c>
      <c r="F419" s="7"/>
      <c r="G419" s="12"/>
      <c r="H419" s="12"/>
      <c r="I419" s="12"/>
      <c r="J419" s="12"/>
      <c r="K419" s="12"/>
      <c r="L419" s="12"/>
    </row>
    <row r="420" spans="1:12" ht="16" hidden="1" customHeight="1" thickBot="1" x14ac:dyDescent="0.4">
      <c r="A420" s="8">
        <f t="shared" si="29"/>
        <v>411</v>
      </c>
      <c r="B420" s="99" t="s">
        <v>397</v>
      </c>
      <c r="C420" s="15" t="s">
        <v>392</v>
      </c>
      <c r="D420" s="13" t="s">
        <v>400</v>
      </c>
      <c r="E420" s="13">
        <v>71466</v>
      </c>
      <c r="F420" s="7"/>
      <c r="G420" s="12"/>
      <c r="H420" s="12"/>
      <c r="I420" s="12"/>
      <c r="J420" s="12"/>
      <c r="K420" s="12"/>
      <c r="L420" s="12"/>
    </row>
    <row r="421" spans="1:12" ht="140" hidden="1" thickBot="1" x14ac:dyDescent="0.4">
      <c r="A421" s="8">
        <f t="shared" si="29"/>
        <v>412</v>
      </c>
      <c r="B421" s="100"/>
      <c r="C421" s="15" t="s">
        <v>393</v>
      </c>
      <c r="D421" s="13" t="s">
        <v>400</v>
      </c>
      <c r="E421" s="14">
        <f>E420/277398*100%</f>
        <v>0.25762983150563451</v>
      </c>
      <c r="F421" s="7"/>
      <c r="G421" s="12"/>
      <c r="H421" s="12"/>
      <c r="I421" s="12"/>
      <c r="J421" s="12"/>
      <c r="K421" s="12"/>
      <c r="L421" s="12"/>
    </row>
    <row r="422" spans="1:12" ht="31.5" hidden="1" thickBot="1" x14ac:dyDescent="0.4">
      <c r="A422" s="8">
        <f t="shared" si="29"/>
        <v>413</v>
      </c>
      <c r="B422" s="16" t="s">
        <v>398</v>
      </c>
      <c r="C422" s="15" t="s">
        <v>392</v>
      </c>
      <c r="D422" s="13" t="s">
        <v>400</v>
      </c>
      <c r="E422" s="13">
        <v>18554</v>
      </c>
      <c r="F422" s="7"/>
      <c r="G422" s="12"/>
      <c r="H422" s="12"/>
      <c r="I422" s="12"/>
      <c r="J422" s="12"/>
      <c r="K422" s="12"/>
      <c r="L422" s="12"/>
    </row>
    <row r="423" spans="1:12" ht="31.5" hidden="1" thickBot="1" x14ac:dyDescent="0.4">
      <c r="A423" s="8">
        <f t="shared" si="29"/>
        <v>414</v>
      </c>
      <c r="B423" s="16" t="s">
        <v>399</v>
      </c>
      <c r="C423" s="15" t="s">
        <v>392</v>
      </c>
      <c r="D423" s="13" t="s">
        <v>400</v>
      </c>
      <c r="E423" s="13">
        <v>52912</v>
      </c>
      <c r="F423" s="7"/>
      <c r="G423" s="12"/>
      <c r="H423" s="12"/>
      <c r="I423" s="12"/>
      <c r="J423" s="12"/>
      <c r="K423" s="12"/>
      <c r="L423" s="12"/>
    </row>
    <row r="424" spans="1:12" ht="16" hidden="1" thickBot="1" x14ac:dyDescent="0.4">
      <c r="F424" s="7"/>
    </row>
  </sheetData>
  <mergeCells count="90">
    <mergeCell ref="F83:F84"/>
    <mergeCell ref="F146:F147"/>
    <mergeCell ref="F175:F176"/>
    <mergeCell ref="F191:F192"/>
    <mergeCell ref="F289:F290"/>
    <mergeCell ref="B57:E57"/>
    <mergeCell ref="B8:L8"/>
    <mergeCell ref="B9:L9"/>
    <mergeCell ref="B10:E10"/>
    <mergeCell ref="B26:E26"/>
    <mergeCell ref="B27:B28"/>
    <mergeCell ref="B29:B30"/>
    <mergeCell ref="F33:F34"/>
    <mergeCell ref="F56:F57"/>
    <mergeCell ref="B31:B32"/>
    <mergeCell ref="B33:E33"/>
    <mergeCell ref="B34:E34"/>
    <mergeCell ref="B41:E41"/>
    <mergeCell ref="B56:E56"/>
    <mergeCell ref="B117:E117"/>
    <mergeCell ref="B63:E63"/>
    <mergeCell ref="B69:E69"/>
    <mergeCell ref="B74:E74"/>
    <mergeCell ref="B79:E79"/>
    <mergeCell ref="B82:E82"/>
    <mergeCell ref="B83:E83"/>
    <mergeCell ref="B84:E84"/>
    <mergeCell ref="B89:E89"/>
    <mergeCell ref="B106:E106"/>
    <mergeCell ref="B109:E109"/>
    <mergeCell ref="B113:E113"/>
    <mergeCell ref="B175:E175"/>
    <mergeCell ref="B118:E118"/>
    <mergeCell ref="B119:E119"/>
    <mergeCell ref="B126:E126"/>
    <mergeCell ref="B130:F130"/>
    <mergeCell ref="B135:E135"/>
    <mergeCell ref="B142:E142"/>
    <mergeCell ref="B146:E146"/>
    <mergeCell ref="B147:E147"/>
    <mergeCell ref="B165:E165"/>
    <mergeCell ref="B168:E168"/>
    <mergeCell ref="B173:B174"/>
    <mergeCell ref="B235:E235"/>
    <mergeCell ref="B176:E176"/>
    <mergeCell ref="B188:E188"/>
    <mergeCell ref="B191:E191"/>
    <mergeCell ref="B192:E192"/>
    <mergeCell ref="B203:E203"/>
    <mergeCell ref="B209:E209"/>
    <mergeCell ref="B210:E210"/>
    <mergeCell ref="B214:E214"/>
    <mergeCell ref="B215:E215"/>
    <mergeCell ref="B216:E216"/>
    <mergeCell ref="B231:B232"/>
    <mergeCell ref="B289:E289"/>
    <mergeCell ref="B236:E236"/>
    <mergeCell ref="B237:E237"/>
    <mergeCell ref="B238:B239"/>
    <mergeCell ref="B244:D244"/>
    <mergeCell ref="B248:E248"/>
    <mergeCell ref="B255:E255"/>
    <mergeCell ref="B256:E256"/>
    <mergeCell ref="B263:D263"/>
    <mergeCell ref="B265:E265"/>
    <mergeCell ref="B266:E266"/>
    <mergeCell ref="B392:E392"/>
    <mergeCell ref="B290:E290"/>
    <mergeCell ref="B340:E340"/>
    <mergeCell ref="B345:E345"/>
    <mergeCell ref="B346:E346"/>
    <mergeCell ref="B356:E356"/>
    <mergeCell ref="B359:E359"/>
    <mergeCell ref="B372:E372"/>
    <mergeCell ref="B373:E373"/>
    <mergeCell ref="B379:E379"/>
    <mergeCell ref="B383:E383"/>
    <mergeCell ref="B384:E384"/>
    <mergeCell ref="F412:F413"/>
    <mergeCell ref="B416:B417"/>
    <mergeCell ref="B418:B419"/>
    <mergeCell ref="B420:B421"/>
    <mergeCell ref="B395:E395"/>
    <mergeCell ref="B396:E396"/>
    <mergeCell ref="B402:E402"/>
    <mergeCell ref="B403:E403"/>
    <mergeCell ref="B406:E406"/>
    <mergeCell ref="B407:E407"/>
    <mergeCell ref="B411:E411"/>
    <mergeCell ref="B412:B413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rowBreaks count="11" manualBreakCount="11">
    <brk id="78" max="11" man="1"/>
    <brk id="108" max="11" man="1"/>
    <brk id="134" max="11" man="1"/>
    <brk id="167" max="11" man="1"/>
    <brk id="190" max="11" man="1"/>
    <brk id="222" max="11" man="1"/>
    <brk id="264" max="11" man="1"/>
    <brk id="288" max="11" man="1"/>
    <brk id="323" max="11" man="1"/>
    <brk id="358" max="11" man="1"/>
    <brk id="408" max="11" man="1"/>
  </rowBreaks>
  <colBreaks count="1" manualBreakCount="1">
    <brk id="12" max="42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13" workbookViewId="0">
      <selection activeCell="H9" sqref="H9"/>
    </sheetView>
  </sheetViews>
  <sheetFormatPr defaultRowHeight="14.5" x14ac:dyDescent="0.35"/>
  <cols>
    <col min="1" max="1" width="10.54296875" customWidth="1"/>
    <col min="2" max="2" width="41.1796875" customWidth="1"/>
    <col min="3" max="3" width="10.7265625" customWidth="1"/>
    <col min="4" max="4" width="13" customWidth="1"/>
    <col min="5" max="5" width="13.453125" customWidth="1"/>
    <col min="6" max="6" width="15.81640625" customWidth="1"/>
  </cols>
  <sheetData>
    <row r="1" spans="1:6" ht="47" thickBot="1" x14ac:dyDescent="0.4">
      <c r="A1" s="4" t="s">
        <v>1</v>
      </c>
      <c r="B1" s="5" t="s">
        <v>2</v>
      </c>
      <c r="C1" s="5" t="s">
        <v>3</v>
      </c>
      <c r="D1" s="5" t="s">
        <v>4</v>
      </c>
      <c r="E1" s="5" t="s">
        <v>401</v>
      </c>
      <c r="F1" s="5" t="s">
        <v>5</v>
      </c>
    </row>
    <row r="2" spans="1:6" ht="39.5" thickBot="1" x14ac:dyDescent="0.4">
      <c r="A2" s="8">
        <v>1</v>
      </c>
      <c r="B2" s="145" t="s">
        <v>374</v>
      </c>
      <c r="C2" s="146"/>
      <c r="D2" s="146"/>
      <c r="E2" s="147"/>
      <c r="F2" s="11" t="s">
        <v>376</v>
      </c>
    </row>
    <row r="3" spans="1:6" ht="31.5" thickBot="1" x14ac:dyDescent="0.4">
      <c r="A3" s="8">
        <v>2</v>
      </c>
      <c r="B3" s="10" t="s">
        <v>375</v>
      </c>
      <c r="C3" s="5" t="s">
        <v>14</v>
      </c>
      <c r="D3" s="7" t="s">
        <v>400</v>
      </c>
      <c r="E3" s="7"/>
      <c r="F3" s="7"/>
    </row>
    <row r="4" spans="1:6" ht="31.5" thickBot="1" x14ac:dyDescent="0.4">
      <c r="A4" s="8">
        <v>3</v>
      </c>
      <c r="B4" s="9" t="s">
        <v>377</v>
      </c>
      <c r="C4" s="6" t="s">
        <v>52</v>
      </c>
      <c r="D4" s="7" t="s">
        <v>400</v>
      </c>
      <c r="E4" s="7"/>
      <c r="F4" s="7"/>
    </row>
    <row r="5" spans="1:6" ht="18" customHeight="1" thickBot="1" x14ac:dyDescent="0.4">
      <c r="A5" s="8">
        <v>4</v>
      </c>
      <c r="B5" s="9" t="s">
        <v>378</v>
      </c>
      <c r="C5" s="6" t="s">
        <v>14</v>
      </c>
      <c r="D5" s="7" t="s">
        <v>400</v>
      </c>
      <c r="E5" s="7"/>
      <c r="F5" s="7"/>
    </row>
    <row r="6" spans="1:6" ht="21" customHeight="1" thickBot="1" x14ac:dyDescent="0.4">
      <c r="A6" s="8">
        <v>5</v>
      </c>
      <c r="B6" s="9" t="s">
        <v>379</v>
      </c>
      <c r="C6" s="6" t="s">
        <v>14</v>
      </c>
      <c r="D6" s="7" t="s">
        <v>400</v>
      </c>
      <c r="E6" s="7"/>
      <c r="F6" s="7"/>
    </row>
    <row r="7" spans="1:6" ht="26.5" customHeight="1" thickBot="1" x14ac:dyDescent="0.4">
      <c r="A7" s="8">
        <v>6</v>
      </c>
      <c r="B7" s="99" t="s">
        <v>380</v>
      </c>
      <c r="C7" s="6" t="s">
        <v>14</v>
      </c>
      <c r="D7" s="7" t="s">
        <v>400</v>
      </c>
      <c r="E7" s="7"/>
      <c r="F7" s="7"/>
    </row>
    <row r="8" spans="1:6" ht="26.5" customHeight="1" thickBot="1" x14ac:dyDescent="0.4">
      <c r="A8" s="8">
        <v>7</v>
      </c>
      <c r="B8" s="100"/>
      <c r="C8" s="6" t="s">
        <v>52</v>
      </c>
      <c r="D8" s="7" t="s">
        <v>400</v>
      </c>
      <c r="E8" s="7"/>
      <c r="F8" s="7"/>
    </row>
  </sheetData>
  <mergeCells count="2">
    <mergeCell ref="B2:E2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квартал Здрав,Соцзащита</vt:lpstr>
      <vt:lpstr>Лист3</vt:lpstr>
      <vt:lpstr>'2 квартал Здрав,Соцзащита'!Область_печати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2024-08-06T05:46:12Z</dcterms:modified>
</cp:coreProperties>
</file>